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lsvic.sharepoint.com/sites/EducationServices/Shared Documents/07- Lifesaving Education Programs/1. Partner programs and Bush Nippers/2. Partnership package/Portal Resources/1. Implementation Docs/"/>
    </mc:Choice>
  </mc:AlternateContent>
  <xr:revisionPtr revIDLastSave="1370" documentId="13_ncr:1_{AAFF095C-E2C6-4B49-A067-57FC254B162A}" xr6:coauthVersionLast="47" xr6:coauthVersionMax="47" xr10:uidLastSave="{C0DD5532-4684-4F11-A890-3C70B0D4B7F9}"/>
  <bookViews>
    <workbookView xWindow="-110" yWindow="-110" windowWidth="19420" windowHeight="10420" xr2:uid="{C4CE674D-378C-4A5E-A03F-62E1E139B656}"/>
  </bookViews>
  <sheets>
    <sheet name="Equipment Requirements Prac" sheetId="1" r:id="rId1"/>
    <sheet name="Equipment Required Classroom" sheetId="3" r:id="rId2"/>
    <sheet name="Suggested Shopping Lis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4" l="1"/>
  <c r="D62" i="1"/>
  <c r="F62" i="1" s="1"/>
  <c r="E58" i="4"/>
  <c r="E59" i="4"/>
  <c r="E60" i="4"/>
  <c r="E61" i="4"/>
  <c r="E62" i="4"/>
  <c r="E63" i="4"/>
  <c r="E57" i="4"/>
  <c r="F41" i="1"/>
  <c r="D6" i="3"/>
  <c r="F17" i="3"/>
  <c r="F16" i="3"/>
  <c r="F9" i="3"/>
  <c r="E51" i="4"/>
  <c r="E50" i="4"/>
  <c r="F28" i="1"/>
  <c r="E37" i="4"/>
  <c r="E41" i="4"/>
  <c r="E42" i="4"/>
  <c r="E43" i="4"/>
  <c r="E44" i="4"/>
  <c r="E40" i="4"/>
  <c r="E35" i="4"/>
  <c r="E36" i="4"/>
  <c r="E29" i="4"/>
  <c r="E31" i="4"/>
  <c r="E30" i="4"/>
  <c r="E28" i="4"/>
  <c r="E25" i="4"/>
  <c r="E33" i="4"/>
  <c r="E26" i="4"/>
  <c r="E32" i="4"/>
  <c r="E24" i="4"/>
  <c r="E27" i="4"/>
  <c r="E34" i="4"/>
  <c r="E23" i="4"/>
  <c r="E16" i="4"/>
  <c r="E17" i="4"/>
  <c r="E18" i="4"/>
  <c r="E19" i="4"/>
  <c r="E20" i="4"/>
  <c r="E15" i="4"/>
  <c r="E54" i="4" l="1"/>
  <c r="E45" i="4"/>
  <c r="E27" i="1" s="1"/>
  <c r="E38" i="4"/>
  <c r="E21" i="4"/>
  <c r="D12" i="1"/>
  <c r="F12" i="1" s="1"/>
  <c r="D11" i="1"/>
  <c r="F11" i="1" s="1"/>
  <c r="E5" i="4"/>
  <c r="E6" i="4"/>
  <c r="E7" i="4"/>
  <c r="E8" i="4"/>
  <c r="E9" i="4"/>
  <c r="E10" i="4"/>
  <c r="E11" i="4"/>
  <c r="E12" i="4"/>
  <c r="E4" i="4"/>
  <c r="F51" i="3"/>
  <c r="F52" i="3"/>
  <c r="F59" i="3"/>
  <c r="F60" i="3"/>
  <c r="F63" i="3"/>
  <c r="F85" i="3"/>
  <c r="F84" i="3"/>
  <c r="F83" i="3"/>
  <c r="F82" i="3"/>
  <c r="F81" i="3"/>
  <c r="F80" i="3"/>
  <c r="F79" i="3"/>
  <c r="F72" i="3"/>
  <c r="F71" i="3"/>
  <c r="F70" i="3"/>
  <c r="F69" i="3"/>
  <c r="F68" i="3"/>
  <c r="F67" i="3"/>
  <c r="F66" i="3"/>
  <c r="F73" i="3"/>
  <c r="F74" i="3"/>
  <c r="F75" i="3"/>
  <c r="F57" i="3"/>
  <c r="F61" i="3"/>
  <c r="F48" i="3"/>
  <c r="F47" i="3"/>
  <c r="F46" i="3"/>
  <c r="F62" i="3"/>
  <c r="F58" i="3"/>
  <c r="F53" i="3"/>
  <c r="F50" i="3"/>
  <c r="F49" i="3"/>
  <c r="F41" i="3"/>
  <c r="F43" i="3"/>
  <c r="F42" i="3"/>
  <c r="F28" i="3"/>
  <c r="F29" i="3"/>
  <c r="F30" i="3"/>
  <c r="F31" i="3"/>
  <c r="F32" i="3"/>
  <c r="F33" i="3"/>
  <c r="F34" i="3"/>
  <c r="F35" i="3"/>
  <c r="E14" i="3"/>
  <c r="F14" i="3" s="1"/>
  <c r="E6" i="3"/>
  <c r="F6" i="3" s="1"/>
  <c r="D63" i="1"/>
  <c r="F63" i="1" s="1"/>
  <c r="D64" i="1"/>
  <c r="F21" i="3"/>
  <c r="F26" i="3"/>
  <c r="F27" i="3"/>
  <c r="F13" i="3"/>
  <c r="D95" i="3"/>
  <c r="F94" i="3"/>
  <c r="F93" i="3"/>
  <c r="F92" i="3"/>
  <c r="F91" i="3"/>
  <c r="F90" i="3"/>
  <c r="F36" i="3"/>
  <c r="F25" i="3"/>
  <c r="F19" i="3"/>
  <c r="F18" i="3"/>
  <c r="F15" i="3"/>
  <c r="F12" i="3"/>
  <c r="F11" i="3"/>
  <c r="F10" i="3"/>
  <c r="F8" i="3"/>
  <c r="F22" i="3" s="1"/>
  <c r="F20" i="1"/>
  <c r="F21" i="1"/>
  <c r="D82" i="1"/>
  <c r="D58" i="1"/>
  <c r="F77" i="1"/>
  <c r="F78" i="1"/>
  <c r="F79" i="1"/>
  <c r="F80" i="1"/>
  <c r="F81" i="1"/>
  <c r="F76" i="1"/>
  <c r="F75" i="1"/>
  <c r="D73" i="1"/>
  <c r="F68" i="1"/>
  <c r="F69" i="1"/>
  <c r="F70" i="1"/>
  <c r="F71" i="1"/>
  <c r="F72" i="1"/>
  <c r="F67" i="1"/>
  <c r="F40" i="1"/>
  <c r="D7" i="1"/>
  <c r="D34" i="1" s="1"/>
  <c r="D98" i="1"/>
  <c r="F94" i="1"/>
  <c r="F95" i="1"/>
  <c r="F37" i="3" l="1"/>
  <c r="F95" i="3"/>
  <c r="E36" i="1"/>
  <c r="E48" i="4"/>
  <c r="E13" i="4"/>
  <c r="E10" i="1" s="1"/>
  <c r="D86" i="3"/>
  <c r="F78" i="3"/>
  <c r="D76" i="3"/>
  <c r="D64" i="3"/>
  <c r="F56" i="3"/>
  <c r="D54" i="3"/>
  <c r="D44" i="3"/>
  <c r="D65" i="1"/>
  <c r="F64" i="1"/>
  <c r="F65" i="1" s="1"/>
  <c r="F44" i="3"/>
  <c r="F54" i="3"/>
  <c r="F82" i="1"/>
  <c r="F73" i="1"/>
  <c r="F97" i="1"/>
  <c r="F96" i="1"/>
  <c r="F93" i="1"/>
  <c r="F64" i="3" l="1"/>
  <c r="F76" i="3" s="1"/>
  <c r="F98" i="1"/>
  <c r="D89" i="1"/>
  <c r="F89" i="1" s="1"/>
  <c r="D88" i="1"/>
  <c r="F88" i="1" s="1"/>
  <c r="D87" i="1"/>
  <c r="F87" i="1" s="1"/>
  <c r="D86" i="1"/>
  <c r="F86" i="1" s="1"/>
  <c r="D85" i="1"/>
  <c r="F85" i="1" s="1"/>
  <c r="D84" i="1"/>
  <c r="F84" i="1" s="1"/>
  <c r="D59" i="1"/>
  <c r="F59" i="1" s="1"/>
  <c r="F58" i="1"/>
  <c r="D57" i="1"/>
  <c r="F57" i="1" s="1"/>
  <c r="D56" i="1"/>
  <c r="F56" i="1" s="1"/>
  <c r="D55" i="1"/>
  <c r="F55" i="1" s="1"/>
  <c r="D54" i="1"/>
  <c r="F48" i="1"/>
  <c r="F47" i="1"/>
  <c r="F46" i="1"/>
  <c r="F45" i="1"/>
  <c r="F44" i="1"/>
  <c r="F43" i="1"/>
  <c r="D39" i="1"/>
  <c r="F39" i="1" s="1"/>
  <c r="D38" i="1"/>
  <c r="F38" i="1" s="1"/>
  <c r="F37" i="1"/>
  <c r="F34" i="1"/>
  <c r="F26" i="1"/>
  <c r="F25" i="1"/>
  <c r="F24" i="1"/>
  <c r="F22" i="1"/>
  <c r="F19" i="1"/>
  <c r="F18" i="1"/>
  <c r="F17" i="1"/>
  <c r="F16" i="1"/>
  <c r="F15" i="1"/>
  <c r="D14" i="1"/>
  <c r="D13" i="1"/>
  <c r="F10" i="1"/>
  <c r="F86" i="3" l="1"/>
  <c r="F87" i="3" s="1"/>
  <c r="F97" i="3" s="1"/>
  <c r="F13" i="1"/>
  <c r="F14" i="1"/>
  <c r="F36" i="1"/>
  <c r="F49" i="1" s="1"/>
  <c r="F27" i="1"/>
  <c r="F54" i="1"/>
  <c r="D60" i="1"/>
  <c r="F60" i="1" s="1"/>
  <c r="D90" i="1"/>
  <c r="F90" i="1" s="1"/>
  <c r="F29" i="1" l="1"/>
  <c r="F10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Jodie Walker (She/Her)</author>
  </authors>
  <commentList>
    <comment ref="B25" authorId="0" shapeId="0" xr:uid="{FDB75D14-59BE-4A81-8EAD-688601A4EED5}">
      <text>
        <r>
          <rPr>
            <b/>
            <sz val="9"/>
            <color indexed="81"/>
            <rFont val="Tahoma"/>
            <family val="2"/>
          </rPr>
          <t>Jodie Walker (She/Her):</t>
        </r>
        <r>
          <rPr>
            <sz val="9"/>
            <color indexed="81"/>
            <rFont val="Tahoma"/>
            <family val="2"/>
          </rPr>
          <t xml:space="preserve">
Alternative, purchase bean bags elsewhere or purchase bag of ball pit balls</t>
        </r>
      </text>
    </comment>
    <comment ref="B34" authorId="0" shapeId="0" xr:uid="{3DE8EDC1-16D5-4590-BB1C-38CF6B158FED}">
      <text>
        <r>
          <rPr>
            <b/>
            <sz val="9"/>
            <color indexed="81"/>
            <rFont val="Tahoma"/>
            <family val="2"/>
          </rPr>
          <t>Jodie Walker (She/Her):</t>
        </r>
        <r>
          <rPr>
            <sz val="9"/>
            <color indexed="81"/>
            <rFont val="Tahoma"/>
            <family val="2"/>
          </rPr>
          <t xml:space="preserve">
Alternative - use butchers paper or draw in sand/ dirt</t>
        </r>
      </text>
    </comment>
    <comment ref="B35" authorId="0" shapeId="0" xr:uid="{0B01EF02-6A69-48A7-81D8-51C460BA8530}">
      <text>
        <r>
          <rPr>
            <b/>
            <sz val="9"/>
            <color indexed="81"/>
            <rFont val="Tahoma"/>
            <family val="2"/>
          </rPr>
          <t>Jodie Walker (She/Her):</t>
        </r>
        <r>
          <rPr>
            <sz val="9"/>
            <color indexed="81"/>
            <rFont val="Tahoma"/>
            <family val="2"/>
          </rPr>
          <t xml:space="preserve">
Alternative - textas if using butchers paper, stick if using dirt or sand</t>
        </r>
      </text>
    </comment>
    <comment ref="A50" authorId="0" shapeId="0" xr:uid="{091103E4-F0D1-44F5-BFDC-5F01558521D6}">
      <text>
        <r>
          <rPr>
            <b/>
            <sz val="9"/>
            <color indexed="81"/>
            <rFont val="Tahoma"/>
            <family val="2"/>
          </rPr>
          <t>Jodie Walker (She/Her):</t>
        </r>
        <r>
          <rPr>
            <sz val="9"/>
            <color indexed="81"/>
            <rFont val="Tahoma"/>
            <family val="2"/>
          </rPr>
          <t xml:space="preserve">
Plus weights and/or pegs ensuring you meet safety requirements</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<sst xmlns="http://schemas.openxmlformats.org/spreadsheetml/2006/main" count="617" uniqueCount="354">
  <si>
    <t>EQUIPMENT - Lifesaving education programs - at the beach, river, lake or pool</t>
  </si>
  <si>
    <t xml:space="preserve">Required program equipment includes items that must be available on your program, based on the "Core Learning Activities'. Purchases may be made directly through LSV or you may choose to source your own equivalent items/ already have them available to you.  Note some items to be ordered directly through the LSV Shop, for other items see the 'Suggested Shopping List' including links to relevant item suggestions.  Participant equipment quantities will depend on your expected group numbers (i.e., rescue kit items, 1 between 2 participants in the group, Board, 1 per participate for each group participating). </t>
  </si>
  <si>
    <t xml:space="preserve">Expected number participants (total). </t>
  </si>
  <si>
    <t>Maximum no. participants per teacher.</t>
  </si>
  <si>
    <t xml:space="preserve">Required Program Equipment </t>
  </si>
  <si>
    <t>LSV Item Code (if applicable)</t>
  </si>
  <si>
    <t>Details</t>
  </si>
  <si>
    <t>Suggested Units -Update as Req</t>
  </si>
  <si>
    <t>$ per unit</t>
  </si>
  <si>
    <t>total $</t>
  </si>
  <si>
    <t>ORDER FROM</t>
  </si>
  <si>
    <t>Uniforms</t>
  </si>
  <si>
    <t>High-Vis participant rash vest
Update below</t>
  </si>
  <si>
    <t>See below</t>
  </si>
  <si>
    <t>Per participant in open water, see size break down for ordering below.</t>
  </si>
  <si>
    <t>LSV SHOP</t>
  </si>
  <si>
    <t>Staff uniform
Update below</t>
  </si>
  <si>
    <t>Yellow - long-sleeved (Instructor) ($60)
Wide-brimmed hats ($23)
Shorts ($35)</t>
  </si>
  <si>
    <t>Program Activity Equipment</t>
  </si>
  <si>
    <t>Rescue kit</t>
  </si>
  <si>
    <t>NA</t>
  </si>
  <si>
    <t>Bag, Kickboard x2, Esky, Helmet, Balls x 2, Bucket, Cricket bat (plastic), Pool noodle</t>
  </si>
  <si>
    <t>SUGGESTED SHOPPING LIST</t>
  </si>
  <si>
    <t xml:space="preserve">Red Rope </t>
  </si>
  <si>
    <t>Add to rescue kit</t>
  </si>
  <si>
    <t>LSV SHOP (available soon)</t>
  </si>
  <si>
    <t>Rescue tube</t>
  </si>
  <si>
    <t>RE41088</t>
  </si>
  <si>
    <t>For rescue activities</t>
  </si>
  <si>
    <t>Body boards </t>
  </si>
  <si>
    <t>Including tether, may choose to purchase body boards, nipper boards or both.</t>
  </si>
  <si>
    <t>Nipper boards</t>
  </si>
  <si>
    <t>May choose to purchase body boards, nipper boards or both.</t>
  </si>
  <si>
    <t>Supplier TBC</t>
  </si>
  <si>
    <t>Lifejacket Type 1</t>
  </si>
  <si>
    <t>Various sizes/ cost - see size break down for ordering below.</t>
  </si>
  <si>
    <t>Lifejacket Type 2</t>
  </si>
  <si>
    <t>RE0402AL</t>
  </si>
  <si>
    <t>RE0402AL- Life Jacket T2 - Large Adult 60+ Kgs (RB200L)</t>
  </si>
  <si>
    <t>Marker cones</t>
  </si>
  <si>
    <t>EDUFLDCONE</t>
  </si>
  <si>
    <t>Small field markers</t>
  </si>
  <si>
    <t>LSV Provide</t>
  </si>
  <si>
    <t>A-Frame - Be Aware &amp; Be Prepared</t>
  </si>
  <si>
    <t>RIP / Signage - includes 2 double-sided corflutes</t>
  </si>
  <si>
    <t>A-Frame - Everyday Lifesaver</t>
  </si>
  <si>
    <t>DRSCABCD / Call for Help- includes 1 double-sided corflute</t>
  </si>
  <si>
    <t>A-Frame additional corflute</t>
  </si>
  <si>
    <t>Single sided to fit 60 x 90cm A-Frame - LEP program marketing (dual branded) and QR link to LSV Toolkit, option to add to second side</t>
  </si>
  <si>
    <t>A-Frame Carry Bag</t>
  </si>
  <si>
    <t>To fit 60 x 90cm A-Frame</t>
  </si>
  <si>
    <t>Dangers tub</t>
  </si>
  <si>
    <t xml:space="preserve">Tub, phone, toy animals, syringe, car etc. </t>
  </si>
  <si>
    <t>Safety &amp; Set-up Equipment</t>
  </si>
  <si>
    <t>First Aid Kit</t>
  </si>
  <si>
    <t>FAR3T30</t>
  </si>
  <si>
    <t>FAR3T - First Aid Kit, R3, Trauma Emergency Response Pro Kit</t>
  </si>
  <si>
    <t>Additional to any used by participants.</t>
  </si>
  <si>
    <t>Throw rope</t>
  </si>
  <si>
    <t>RE41050</t>
  </si>
  <si>
    <t>Additional to any used by participants. Or other appropriate rescue items, i.e. reach pole.</t>
  </si>
  <si>
    <t>Set-up Equipment tub</t>
  </si>
  <si>
    <t>Tub, Rake, Bucket (rubbish/ recycling), Tongs, Witches hats (boundary markers), hand sanitiser</t>
  </si>
  <si>
    <t>Sharps container</t>
  </si>
  <si>
    <t>150ml Yellow (add to set-up equipment tub)</t>
  </si>
  <si>
    <t>TOTAL</t>
  </si>
  <si>
    <t xml:space="preserve">Optional equipment </t>
  </si>
  <si>
    <t>Nipper Caps</t>
  </si>
  <si>
    <t>Per participant: LSV Colours or provide artwork (availability limited)</t>
  </si>
  <si>
    <t>Program Activity Equipment (extension activities)</t>
  </si>
  <si>
    <t>Activity kit</t>
  </si>
  <si>
    <t xml:space="preserve">Bag, Hoola hoops x 8, Bean bags &amp; buckets, Balls, 
Egg &amp; spoons, Cups, Batons
</t>
  </si>
  <si>
    <t>Rescue Board</t>
  </si>
  <si>
    <t>Optional - ensure staff members have training to use</t>
  </si>
  <si>
    <t>Rescue Tube</t>
  </si>
  <si>
    <t>For extension activities</t>
  </si>
  <si>
    <t>Manikin - Little Anne (QCPR)</t>
  </si>
  <si>
    <t>R60000</t>
  </si>
  <si>
    <t>Sensory tub kit</t>
  </si>
  <si>
    <t>For participants that need them</t>
  </si>
  <si>
    <t>Magnet Board - Set of six</t>
  </si>
  <si>
    <t>Beach, river, lake, pool, home &amp; farm magnet sets</t>
  </si>
  <si>
    <t>Defibrillator</t>
  </si>
  <si>
    <t>RE861305</t>
  </si>
  <si>
    <t>Or know where nearest defib is</t>
  </si>
  <si>
    <t>Shade Shelter</t>
  </si>
  <si>
    <t>Where shelter is not already available at the venue</t>
  </si>
  <si>
    <t>Water Cooler / Esky</t>
  </si>
  <si>
    <t>For drink refills where drinking water is unavailable at the venue</t>
  </si>
  <si>
    <t>Buoys</t>
  </si>
  <si>
    <t xml:space="preserve">Feather Flags </t>
  </si>
  <si>
    <t>Lifesaving Education Program Branded</t>
  </si>
  <si>
    <t>Feather Flags</t>
  </si>
  <si>
    <t>Group flags (1 different colour per group)
Age groups/ plain colour/ branding</t>
  </si>
  <si>
    <t xml:space="preserve">Uniform and Rash Vests Order Form </t>
  </si>
  <si>
    <t>Yellow - Everyday Lifesaver/ Instructor/ LSV brand + own logos</t>
  </si>
  <si>
    <t>Rash Vest Education - 2XL</t>
  </si>
  <si>
    <t>CLEDURV2XL</t>
  </si>
  <si>
    <t>Or Partner own high vis &amp; SunSmart uniform</t>
  </si>
  <si>
    <t>Rash Vest Education - Large</t>
  </si>
  <si>
    <t>CLEDURVL</t>
  </si>
  <si>
    <t>Rash Vest Education - Medium</t>
  </si>
  <si>
    <t>CLEDURVM</t>
  </si>
  <si>
    <t>Rash Vest Education - Small</t>
  </si>
  <si>
    <t>CLEDURVS</t>
  </si>
  <si>
    <t>Rash Vest Education - XL</t>
  </si>
  <si>
    <t>CLEDURVXL</t>
  </si>
  <si>
    <t>Rash Vest Education - XS</t>
  </si>
  <si>
    <t>CLEDURVXS</t>
  </si>
  <si>
    <t>Education Brim Hat</t>
  </si>
  <si>
    <t>Education Brim Hat 57cm</t>
  </si>
  <si>
    <t>CLEDUHAT57</t>
  </si>
  <si>
    <t>Or Partner own SunSmart uniform</t>
  </si>
  <si>
    <t>Education Brim Hat 59cm</t>
  </si>
  <si>
    <t>CLEDUHAT61</t>
  </si>
  <si>
    <t>Education Brim Hat 61cm</t>
  </si>
  <si>
    <t>CLEDUHAT59</t>
  </si>
  <si>
    <t>TOTAL Education Brim Hat (ordered)</t>
  </si>
  <si>
    <t>Education Tactic Short Mens</t>
  </si>
  <si>
    <t>Education Tactic Short Mens - Size 28</t>
  </si>
  <si>
    <t>CLEDUSH28</t>
  </si>
  <si>
    <t xml:space="preserve">Or Partner own uniform requirements </t>
  </si>
  <si>
    <t>Education Tactic Short Mens - Size 30</t>
  </si>
  <si>
    <t>CLEDUSH30</t>
  </si>
  <si>
    <t>Education Tactic Short Mens - Size 32</t>
  </si>
  <si>
    <t>CLEDUSH32</t>
  </si>
  <si>
    <t>Education Tactic Short Mens - Size 34</t>
  </si>
  <si>
    <t>CLEDUSH34</t>
  </si>
  <si>
    <t>Education Tactic Short Mens - Size 36</t>
  </si>
  <si>
    <t>CLEDUSH36</t>
  </si>
  <si>
    <t>Education Tactic Short Mens - Size 38</t>
  </si>
  <si>
    <t>CLEDUSH38</t>
  </si>
  <si>
    <t>Education Tactic Short Womens</t>
  </si>
  <si>
    <t>CLEDUSH8</t>
  </si>
  <si>
    <t>Education Tactic Short Womens - Size 8</t>
  </si>
  <si>
    <t>CLEDUSH10</t>
  </si>
  <si>
    <t>Education Tactic Short Womens - Size 10</t>
  </si>
  <si>
    <t>CLEDUSH12</t>
  </si>
  <si>
    <t>Education Tactic Short Womens - Size 12</t>
  </si>
  <si>
    <t>CLEDUSH14</t>
  </si>
  <si>
    <t>Education Tactic Short Womens - Size 14</t>
  </si>
  <si>
    <t>CLEDUSH16</t>
  </si>
  <si>
    <t>Education Tactic Short Womens - Size 16</t>
  </si>
  <si>
    <t>CLEDUSH18</t>
  </si>
  <si>
    <t>Education Tactic Short Womens - Size 18</t>
  </si>
  <si>
    <t>CLEDUSH20</t>
  </si>
  <si>
    <t>Education Tactic Short Womens - Size 20</t>
  </si>
  <si>
    <t>Neon Pink Participant Rashie</t>
  </si>
  <si>
    <t>CLRVPINK10</t>
  </si>
  <si>
    <t>Neon Pink Rash Vest size 10 (Rip Curl)</t>
  </si>
  <si>
    <t>CLRVPINK12</t>
  </si>
  <si>
    <t>Neon Pink Rash Vest size 12 (Rip Curl)</t>
  </si>
  <si>
    <t>CLRVPINK14</t>
  </si>
  <si>
    <t>Neon Pink Rash Vest size 14 (Rip Curl)</t>
  </si>
  <si>
    <t>CLRVPINK16</t>
  </si>
  <si>
    <t>Neon Pink Rash Vest size 16 (Rip Curl)</t>
  </si>
  <si>
    <t>CLRVPINK6</t>
  </si>
  <si>
    <t>Neon Pink Rash Vest size 6 (Rip Curl)</t>
  </si>
  <si>
    <t>CLRVPINK8</t>
  </si>
  <si>
    <t>Neon Pink Rash Vest size 8 (Rip Curl)</t>
  </si>
  <si>
    <t>Program Activity Equipment - LIFEJACKETS</t>
  </si>
  <si>
    <t>Update depending on your expected age groups</t>
  </si>
  <si>
    <t>RL 101L Child 15-30kg</t>
  </si>
  <si>
    <t>Child S</t>
  </si>
  <si>
    <t>Child L</t>
  </si>
  <si>
    <t>RL 100 S-M 40-60kg</t>
  </si>
  <si>
    <t>S-M</t>
  </si>
  <si>
    <t>RL 101L 30-40kg</t>
  </si>
  <si>
    <t>L</t>
  </si>
  <si>
    <t>RL 100 X-XL 60kg +</t>
  </si>
  <si>
    <t>X-XL</t>
  </si>
  <si>
    <t xml:space="preserve">TOTAL LIFEJACKETS </t>
  </si>
  <si>
    <t>SUBTOTAL</t>
  </si>
  <si>
    <t>Plus postage dependant on suppliers</t>
  </si>
  <si>
    <t xml:space="preserve">Required program equipment includes items that must be available on your program, based on the "Core Learning Activities'. Purchases may be made directly through LSV or you may choose to source your own equivalent items/ already have them available to you.  Note some items to be ordered directly through the LSV Shop, for other items see the 'Suggested Shopping List' including links to relevant item suggestions. </t>
  </si>
  <si>
    <t>Number of staff trained to deliver</t>
  </si>
  <si>
    <t>Lifeguard Uniform (either as per your facilities requirements - i.e. long sleeve/ short sleeve, shorts, etc or Patrol Uniform purchased through LSV)</t>
  </si>
  <si>
    <t>Red rope</t>
  </si>
  <si>
    <t>Patrol uniforms (dress-up)</t>
  </si>
  <si>
    <t>Various sizes, include in uniform order below</t>
  </si>
  <si>
    <t>Red &amp; Yellow Feather Flags</t>
  </si>
  <si>
    <t>Poles, stands, carry bag</t>
  </si>
  <si>
    <t>Red &amp; white quartered flag</t>
  </si>
  <si>
    <t>Flag only</t>
  </si>
  <si>
    <t>Black &amp; white quartered flag</t>
  </si>
  <si>
    <t>Sunscreen</t>
  </si>
  <si>
    <t>For staff/ participants/ guardians</t>
  </si>
  <si>
    <t xml:space="preserve">Cleaning </t>
  </si>
  <si>
    <t>Hand sanitiser
Sanitising spray</t>
  </si>
  <si>
    <t>Pack a backpack</t>
  </si>
  <si>
    <t>Small backpack, sunnies, wide brimmed hat, rashie, towel, sunscreen, water bottle.</t>
  </si>
  <si>
    <t>Carpet Mat - Beach Scene</t>
  </si>
  <si>
    <t>3x tiles, 90x150cm</t>
  </si>
  <si>
    <t>Carpet Mat - River Scene</t>
  </si>
  <si>
    <t>Carpet Mat - Farm Scene</t>
  </si>
  <si>
    <t>Magnet Board - Beach Set</t>
  </si>
  <si>
    <t>A1 size magnet board with scene and 20-30 magnets</t>
  </si>
  <si>
    <t>Magnet Board - River Set</t>
  </si>
  <si>
    <t>Magnet Board - Lake Set</t>
  </si>
  <si>
    <t>Magnet Board - Pool Set</t>
  </si>
  <si>
    <t>Magnet Board - Home Set</t>
  </si>
  <si>
    <t>Magnet Board - Farm Set</t>
  </si>
  <si>
    <t>Magnet Board - Set of five</t>
  </si>
  <si>
    <t>Beach, river, lake, pool &amp; home magnet sets</t>
  </si>
  <si>
    <t>Update depending on your expected staff plus 3x shorts, hat and top for participant dress-up</t>
  </si>
  <si>
    <t>Pool Lifeguard Hat</t>
  </si>
  <si>
    <t>Pool Lifeguard Hat Small/ Medium</t>
  </si>
  <si>
    <t>Pool Lifeguard Hat Large/ XL</t>
  </si>
  <si>
    <t>Pool Lifeguard Hat 2XL</t>
  </si>
  <si>
    <t xml:space="preserve">TOTAL Pool Lifeguard Hat </t>
  </si>
  <si>
    <t>Pool Lifeguard Short Mens</t>
  </si>
  <si>
    <t>Pool Lifeguard Short - Mens Size 28</t>
  </si>
  <si>
    <t>Pool Lifeguard Short - Mens Size 30</t>
  </si>
  <si>
    <t>Pool Lifeguard Short - Mens Size 32</t>
  </si>
  <si>
    <t>Pool Lifeguard Short - Mens Size 34</t>
  </si>
  <si>
    <t>Pool Lifeguard Short - Mens Size 36</t>
  </si>
  <si>
    <t>Pool Lifeguard Short - Mens Size 38</t>
  </si>
  <si>
    <t>Pool Lifeguard Short - Mens Size 40</t>
  </si>
  <si>
    <t>Pool Lifeguard Short - Mens Size 42</t>
  </si>
  <si>
    <t xml:space="preserve">TOTAL Education Tactic Short Mens </t>
  </si>
  <si>
    <t>Pool Lifeguard Short Womens</t>
  </si>
  <si>
    <t>Pool Lifeguard Shorts - Woman Size 8</t>
  </si>
  <si>
    <t>Pool Lifeguard Shorts - Woman Size 10</t>
  </si>
  <si>
    <t>Pool Lifeguard Shorts - Woman Size 12</t>
  </si>
  <si>
    <t>Pool Lifeguard Shorts - Woman Size 14</t>
  </si>
  <si>
    <t>Pool Lifeguard Shorts - Woman Size 16</t>
  </si>
  <si>
    <t>Pool Lifeguard Shorts - Woman Size 18</t>
  </si>
  <si>
    <t>Pool Lifeguard Shorts - Woman Size 20</t>
  </si>
  <si>
    <t>Pool Lifeguard Shorts - Woman Size 22</t>
  </si>
  <si>
    <t xml:space="preserve">TOTAL Short Womens </t>
  </si>
  <si>
    <t>Pool Lifeguard Polo Shirt Men's Fit Long Sleeve</t>
  </si>
  <si>
    <t>Pool Lifeguard Polo Shirt Men's Fit Long Sleeve Extra Small</t>
  </si>
  <si>
    <t>Pool Lifeguard Polo Shirt Men's Fit Long Sleeve Small</t>
  </si>
  <si>
    <t>Pool Lifeguard Polo Shirt Men's Fit Long Sleeve Medium</t>
  </si>
  <si>
    <t>Pool Lifeguard Polo Shirt Men's Fit Long Sleeve Large</t>
  </si>
  <si>
    <t>Pool Lifeguard Polo Shirt Men's Fit Long Sleeve XL</t>
  </si>
  <si>
    <t>Pool Lifeguard Polo Shirt Men's Fit Long Sleeve 2XL</t>
  </si>
  <si>
    <t>Pool Lifeguard Polo Shirt Men's Fit Long Sleeve 3XL</t>
  </si>
  <si>
    <t>Pool Lifeguard Polo Shirt Men's Fit Long Sleeve 4XL</t>
  </si>
  <si>
    <t>Pool Lifeguard Polo Shirt Men's Fit Long Sleeve 5XL</t>
  </si>
  <si>
    <t>Pool Lifeguard Polo Shirt Men's Fit Long Sleeve 6XL</t>
  </si>
  <si>
    <t>TOTAL Men's Polo (ordered)</t>
  </si>
  <si>
    <t>Pool Lifeguard Polo Shirt Women's Fit Long Sleeve</t>
  </si>
  <si>
    <t>Pool Lifeguard Polo Shirt Women's Fit Long Sleeve 6</t>
  </si>
  <si>
    <t>Pool Lifeguard Polo Shirt Women's Fit Long Sleeve 8</t>
  </si>
  <si>
    <t>Pool Lifeguard Polo Shirt Women's Fit Long Sleeve 10</t>
  </si>
  <si>
    <t>Pool Lifeguard Polo Shirt Women's Fit Long Sleeve 12</t>
  </si>
  <si>
    <t>Pool Lifeguard Polo Shirt Women's Fit Long Sleeve 14</t>
  </si>
  <si>
    <t>Pool Lifeguard Polo Shirt Women's Fit Long Sleeve 16</t>
  </si>
  <si>
    <t>Pool Lifeguard Polo Shirt Women's Fit Long Sleeve 18</t>
  </si>
  <si>
    <t>Pool Lifeguard Polo Shirt Women's Fit Long Sleeve 20</t>
  </si>
  <si>
    <t>TOTAL Women's Polo (ordered)</t>
  </si>
  <si>
    <t>TOTAL (INC. DRESS-UP)</t>
  </si>
  <si>
    <t>Shopping list - suggestion for purchasing items not available on LSV Shop</t>
  </si>
  <si>
    <t>QTY</t>
  </si>
  <si>
    <t>COST (as at 30 May, 2024)</t>
  </si>
  <si>
    <t>Rescue Kit (not including ropes and rescue tubes)</t>
  </si>
  <si>
    <t>Bag</t>
  </si>
  <si>
    <t>https://www.hartsport.com.au/hart-4-strip-mesh-carry-bag?SearchID=6649863&amp;SearchPos=3</t>
  </si>
  <si>
    <t>Kickboard</t>
  </si>
  <si>
    <t>https://www.hartsport.com.au/search?ProductSearch=Z18-456-B</t>
  </si>
  <si>
    <t>Ball</t>
  </si>
  <si>
    <t>https://www.hartsport.com.au/active-play/balls/modified-sports-balls/hart-softy-afl-ball?SearchID=6649030&amp;SearchPos=1 /</t>
  </si>
  <si>
    <t>https://www.hartsport.com.au/hart-jelly-spike-balls?SearchID=6649017&amp;SearchPos=105</t>
  </si>
  <si>
    <t>Cricket bat</t>
  </si>
  <si>
    <t>https://www.hartsport.com.au/hart-kidz-cricket-bats-yellow</t>
  </si>
  <si>
    <t>Noodle</t>
  </si>
  <si>
    <t>https://www.hartsport.com.au/sport/swimming-and-aquatic/aqua-fitness/hart-water-noodle?SearchID=6649882&amp;SearchPos=3</t>
  </si>
  <si>
    <t>Bucket</t>
  </si>
  <si>
    <t>Under the Sea Beach Set - Kmart</t>
  </si>
  <si>
    <t>Helmet</t>
  </si>
  <si>
    <t>Devon Helmet - Small, Black - Kmart</t>
  </si>
  <si>
    <t>8L Esky</t>
  </si>
  <si>
    <t>https://www.kmart.com.au/product/8l-cooler-42506515/?</t>
  </si>
  <si>
    <t>Container/ tub</t>
  </si>
  <si>
    <t>https://www.kmart.com.au/product/6.3l-clip-container-42919605</t>
  </si>
  <si>
    <t>Toy phone</t>
  </si>
  <si>
    <t>https://www.kmart.com.au/product/learning-mobile-assorted-42923190</t>
  </si>
  <si>
    <t>Toy animals (use 5 animals in tub, others spare)</t>
  </si>
  <si>
    <t>https://www.kmart.com.au/product/insects-and-reptiles-tube-41608029/?; or</t>
  </si>
  <si>
    <t>https://www.kmart.com.au/product/ocean-animals-adventure-bucket-42953784/?</t>
  </si>
  <si>
    <t>Plastic syringe</t>
  </si>
  <si>
    <t>https://www.chemistwarehouse.com.au/buy/57259/disposable-syringe-5ml-luer-slip</t>
  </si>
  <si>
    <t>Toy car</t>
  </si>
  <si>
    <t>https://www.kmart.com.au/product/wooden-rescue-vehicle-assorted-43263431/</t>
  </si>
  <si>
    <t>Activity Kit - for extension activities</t>
  </si>
  <si>
    <t>Tub/ Container</t>
  </si>
  <si>
    <t>https://www.theplasticman.com.au/collections/storage-boxes-crates/products/crate-heavy-duty-52lt</t>
  </si>
  <si>
    <t>Hoops</t>
  </si>
  <si>
    <t>https://www.hartsport.com.au/hart-solid-hoops?SearchID=6649590&amp;SearchPos=6</t>
  </si>
  <si>
    <t>Bean bags</t>
  </si>
  <si>
    <t>https://www.hartsport.com.au/active-play/bean-bags/hart-bucket-of-flat-bean-bags</t>
  </si>
  <si>
    <t>Spike balls</t>
  </si>
  <si>
    <t>https://www.hartsport.com.au/hart-jelly-spike-balls</t>
  </si>
  <si>
    <t>Pyramid ball (optional)</t>
  </si>
  <si>
    <t>https://www.hartsport.com.au/hart-pyramid-balls</t>
  </si>
  <si>
    <t>Egg and spoon set</t>
  </si>
  <si>
    <t>https://www.hartsport.com.au/active-play/active-play-games/races-and-relays/hart-egg-spoon-set-6-colours</t>
  </si>
  <si>
    <t>Baton set</t>
  </si>
  <si>
    <t>https://www.hartsport.com.au/sport/athletics/relay-batons/junior-plastic-relay-set?SearchID=6275796&amp;SearchPos=5</t>
  </si>
  <si>
    <t>Cups</t>
  </si>
  <si>
    <t>https://www.kmart.com.au/product/4-bright-tumblers-43292240/</t>
  </si>
  <si>
    <t>Bath cups</t>
  </si>
  <si>
    <t>https://www.kmart.com.au/product/bath-buckets-42615538/</t>
  </si>
  <si>
    <t>https://www.kmart.com.au/product/9l-bucket-42838708/</t>
  </si>
  <si>
    <t>Ball pit balls</t>
  </si>
  <si>
    <t>https://www.kmart.com.au/product/100-piece-play-balls-43160716/</t>
  </si>
  <si>
    <t>Whiteboards</t>
  </si>
  <si>
    <t>https://www.officeworks.com.au/shop/officeworks/p/studymate-a4-magnetic-double-sided-study-board-dotted-thirds-sma4lapbk</t>
  </si>
  <si>
    <t>Whiteboard markers</t>
  </si>
  <si>
    <t>https://www.officeworks.com.au/shop/officeworks/p/faber-castell-connector-pen-whiteboard-markers-10-pack-fc67155810?scrollTop=false</t>
  </si>
  <si>
    <t>Whiteboard erasers</t>
  </si>
  <si>
    <t>https://www.officeworks.com.au/shop/officeworks/p/keji-magnetic-whiteboard-eraser-small-blue-kejit14b</t>
  </si>
  <si>
    <t>Hose (cut up for 'beach flags')</t>
  </si>
  <si>
    <t>https://www.kmart.com.au/product/10m-garden-hose-43180363/</t>
  </si>
  <si>
    <t>Set-up Equipment Tub</t>
  </si>
  <si>
    <t>Rake</t>
  </si>
  <si>
    <t>https://www.bunnings.com.au/cyclone-16t-landscape-rake-with-timber-handle_p0203430</t>
  </si>
  <si>
    <t xml:space="preserve">Bucket (for rubbish / recycling) </t>
  </si>
  <si>
    <t>Tongs</t>
  </si>
  <si>
    <t>https://www.kmart.com.au/product/30cm-heavy-duty-tongs-43272921/</t>
  </si>
  <si>
    <t>Witches hats (boundary markers)</t>
  </si>
  <si>
    <t>https://www.bunnings.com.au/brutus-420mm-retractable-cone_p1091331</t>
  </si>
  <si>
    <t>Safety and set-up equipment (other)</t>
  </si>
  <si>
    <t>https://www.extreme-marquees.com.au/marquee-gazebo/marquee-by-size/3m-x-3m-range/</t>
  </si>
  <si>
    <t>https://www.bunnings.com.au/esky-15l-hard-keg-cooler_p0327191</t>
  </si>
  <si>
    <t>Any</t>
  </si>
  <si>
    <t>Hand Sanitiser</t>
  </si>
  <si>
    <t>Sensory tub suggestions - we recommend choosing a variety of options with different textures and actions required and water related where possible</t>
  </si>
  <si>
    <t>Swim City Puzzle Cube</t>
  </si>
  <si>
    <t>Articulated sensory octopus</t>
  </si>
  <si>
    <t>https://sensorystreet.com.au/products/articulated-sensory-octopus</t>
  </si>
  <si>
    <t>Articulated sensory gecko</t>
  </si>
  <si>
    <t>https://sensorystreet.com.au/products/articulated-sensory-gecko?_pos=1&amp;_sid=564078cc4&amp;_ss=r</t>
  </si>
  <si>
    <t>Stress ball</t>
  </si>
  <si>
    <t>https://sensorypoodle.com.au/products/shaggy-nee-doh-stress-ball?_pos=1&amp;_sid=6c235c154&amp;_ss=r</t>
  </si>
  <si>
    <t>Rainbow Slugbugz</t>
  </si>
  <si>
    <t>https://sensorypoodle.com.au/collections/fidgets/products/rainbow-slugbugz</t>
  </si>
  <si>
    <t>Calm down bottle</t>
  </si>
  <si>
    <t>https://sensorypoodle.com.au/products/diy-calm-down-bottle?_pos=1&amp;_sid=f4898c0ea&amp;_ss=r</t>
  </si>
  <si>
    <t>Platypus Warmie/ Coolie</t>
  </si>
  <si>
    <t>https://sensorypoodle.com.au/products/platypus-warmies-coolies-lavender-scented?_pos=43&amp;_sid=c3da34222&amp;_ss=r</t>
  </si>
  <si>
    <t>Water sensory play mat</t>
  </si>
  <si>
    <t>https://www.kmart.com.au/product/large-water-sensory-play-mat-43148318</t>
  </si>
  <si>
    <t>Activity equipment - other</t>
  </si>
  <si>
    <t>Body Boards</t>
  </si>
  <si>
    <t>TOTAL PINK RASH VESTS</t>
  </si>
  <si>
    <t xml:space="preserve">TOTAL Education Tactic Short Womens </t>
  </si>
  <si>
    <t>TOTAL Education Tactic Short Mens</t>
  </si>
  <si>
    <t xml:space="preserve">TOTAL INSTRUCTOR RASHIES </t>
  </si>
  <si>
    <t>EQUIPMENT - Lifesaving education programs - in the Classroom</t>
  </si>
  <si>
    <t>Small/Medium-57CM</t>
  </si>
  <si>
    <t>LARGE/XL-59CM</t>
  </si>
  <si>
    <t>2XL-61CM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</si>
</sst>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31" x14ac:knownFonts="1">
    <font>
      <sz val="11"/>
      <color theme="1"/>
      <name val="Calibri"/>
      <family val="2"/>
      <scheme val="minor"/>
    </font>
    <font>
      <sz val="11"/>
      <color theme="1"/>
      <name val="Calibri"/>
      <family val="2"/>
      <scheme val="minor"/>
    </font>
    <font>
      <sz val="11"/>
      <color theme="1"/>
      <name val="Roboto"/>
    </font>
    <font>
      <u/>
      <sz val="11"/>
      <color theme="10"/>
      <name val="Calibri"/>
      <family val="2"/>
      <scheme val="minor"/>
    </font>
    <font>
      <b/>
      <sz val="11"/>
      <color rgb="FF000000"/>
      <name val="Roboto"/>
    </font>
    <font>
      <sz val="11"/>
      <color rgb="FF000000"/>
      <name val="Roboto"/>
    </font>
    <font>
      <b/>
      <sz val="11"/>
      <color theme="0"/>
      <name val="Roboto"/>
    </font>
    <font>
      <b/>
      <sz val="11"/>
      <color theme="1"/>
      <name val="Roboto"/>
    </font>
    <font>
      <i/>
      <sz val="11"/>
      <color theme="1"/>
      <name val="Roboto"/>
    </font>
    <font>
      <sz val="8"/>
      <name val="Calibri"/>
      <family val="2"/>
      <scheme val="minor"/>
    </font>
    <font>
      <b/>
      <sz val="11"/>
      <name val="Roboto"/>
    </font>
    <font>
      <b/>
      <sz val="11"/>
      <name val="Calibri"/>
      <family val="2"/>
      <scheme val="minor"/>
    </font>
    <font>
      <b/>
      <sz val="11"/>
      <color theme="0"/>
      <name val="Calibri"/>
      <family val="2"/>
      <scheme val="minor"/>
    </font>
    <font>
      <i/>
      <sz val="11"/>
      <name val="Roboto"/>
    </font>
    <font>
      <u/>
      <sz val="11"/>
      <color theme="10"/>
      <name val="Roboto"/>
    </font>
    <font>
      <sz val="11"/>
      <color theme="0"/>
      <name val="Roboto"/>
    </font>
    <font>
      <sz val="9"/>
      <color indexed="81"/>
      <name val="Tahoma"/>
      <family val="2"/>
    </font>
    <font>
      <b/>
      <sz val="9"/>
      <color indexed="81"/>
      <name val="Tahoma"/>
      <family val="2"/>
    </font>
    <font>
      <sz val="11"/>
      <name val="Roboto"/>
    </font>
    <font>
      <i/>
      <sz val="11"/>
      <color theme="1"/>
      <name val="Calibri"/>
      <family val="2"/>
      <scheme val="minor"/>
    </font>
    <font>
      <i/>
      <u/>
      <sz val="11"/>
      <color theme="10"/>
      <name val="Calibri"/>
      <family val="2"/>
      <scheme val="minor"/>
    </font>
    <font>
      <i/>
      <sz val="11"/>
      <color rgb="FFFF0000"/>
      <name val="Calibri"/>
      <family val="2"/>
      <scheme val="minor"/>
    </font>
    <font>
      <i/>
      <u/>
      <sz val="11"/>
      <color rgb="FFFF0000"/>
      <name val="Calibri"/>
      <family val="2"/>
      <scheme val="minor"/>
    </font>
    <font>
      <b/>
      <sz val="11"/>
      <color rgb="FF000000"/>
      <name val="Calibri"/>
      <family val="2"/>
      <scheme val="minor"/>
    </font>
    <font>
      <sz val="22"/>
      <name val="Roboto"/>
    </font>
    <font>
      <b/>
      <u/>
      <sz val="12"/>
      <color rgb="FF000000"/>
      <name val="Roboto"/>
    </font>
    <font>
      <i/>
      <sz val="10"/>
      <name val="Roboto"/>
    </font>
    <font>
      <i/>
      <sz val="9"/>
      <name val="Roboto"/>
    </font>
    <font>
      <sz val="20"/>
      <name val="Roboto"/>
    </font>
    <font>
      <sz val="20"/>
      <color theme="0"/>
      <name val="Roboto"/>
    </font>
    <font>
      <sz val="10"/>
      <color theme="0"/>
      <name val="Roboto"/>
    </font>
  </fonts>
  <fills count="13">
    <fill>
      <patternFill patternType="none"/>
    </fill>
    <fill>
      <patternFill patternType="gray125"/>
    </fill>
    <fill>
      <patternFill patternType="solid">
        <fgColor theme="0" tint="-4.9989318521683403E-2"/>
        <bgColor indexed="64"/>
      </patternFill>
    </fill>
    <fill>
      <patternFill patternType="solid">
        <fgColor rgb="FF003E69"/>
        <bgColor rgb="FF000000"/>
      </patternFill>
    </fill>
    <fill>
      <patternFill patternType="solid">
        <fgColor rgb="FF003E69"/>
        <bgColor indexed="64"/>
      </patternFill>
    </fill>
    <fill>
      <patternFill patternType="solid">
        <fgColor rgb="FF003C69"/>
        <bgColor indexed="64"/>
      </patternFill>
    </fill>
    <fill>
      <patternFill patternType="solid">
        <fgColor rgb="FF003C69"/>
        <bgColor rgb="FF000000"/>
      </patternFill>
    </fill>
    <fill>
      <patternFill patternType="solid">
        <fgColor theme="0"/>
        <bgColor rgb="FF000000"/>
      </patternFill>
    </fill>
    <fill>
      <patternFill patternType="solid">
        <fgColor theme="0"/>
        <bgColor indexed="64"/>
      </patternFill>
    </fill>
    <fill>
      <patternFill patternType="solid">
        <fgColor rgb="FFFBBB3A"/>
        <bgColor rgb="FF000000"/>
      </patternFill>
    </fill>
    <fill>
      <patternFill patternType="solid">
        <fgColor rgb="FFFBBB3A"/>
        <bgColor indexed="64"/>
      </patternFill>
    </fill>
    <fill>
      <patternFill patternType="solid">
        <fgColor rgb="FF00A9E0"/>
        <bgColor indexed="64"/>
      </patternFill>
    </fill>
    <fill>
      <patternFill patternType="solid">
        <fgColor rgb="FF00A9E0"/>
        <bgColor rgb="FF000000"/>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185">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44" fontId="2" fillId="0" borderId="0" xfId="1" applyFont="1" applyAlignment="1">
      <alignment vertical="top"/>
    </xf>
    <xf numFmtId="0" fontId="3" fillId="0" borderId="0" xfId="2"/>
    <xf numFmtId="0" fontId="5" fillId="0" borderId="2" xfId="0" applyFont="1" applyBorder="1" applyAlignment="1">
      <alignment vertical="top" wrapText="1"/>
    </xf>
    <xf numFmtId="44" fontId="5" fillId="0" borderId="2" xfId="1" applyFont="1" applyFill="1" applyBorder="1" applyAlignment="1">
      <alignment horizontal="center" vertical="top"/>
    </xf>
    <xf numFmtId="44" fontId="5" fillId="0" borderId="2" xfId="1" applyFont="1" applyBorder="1" applyAlignment="1">
      <alignment vertical="top"/>
    </xf>
    <xf numFmtId="0" fontId="5" fillId="2" borderId="2" xfId="0" applyFont="1" applyFill="1" applyBorder="1" applyAlignment="1">
      <alignment vertical="top" wrapText="1"/>
    </xf>
    <xf numFmtId="44" fontId="5" fillId="2" borderId="2" xfId="1" applyFont="1" applyFill="1" applyBorder="1" applyAlignment="1">
      <alignment horizontal="center" vertical="top"/>
    </xf>
    <xf numFmtId="44" fontId="5" fillId="2" borderId="2" xfId="1" applyFont="1" applyFill="1" applyBorder="1" applyAlignment="1">
      <alignment vertical="top"/>
    </xf>
    <xf numFmtId="0" fontId="5" fillId="0" borderId="2" xfId="0" applyFont="1" applyBorder="1" applyAlignment="1">
      <alignment vertical="top"/>
    </xf>
    <xf numFmtId="0" fontId="5" fillId="2" borderId="2" xfId="0" applyFont="1" applyFill="1" applyBorder="1" applyAlignment="1">
      <alignment vertical="top"/>
    </xf>
    <xf numFmtId="0" fontId="2" fillId="2" borderId="2" xfId="0" applyFont="1" applyFill="1" applyBorder="1" applyAlignment="1">
      <alignment vertical="top"/>
    </xf>
    <xf numFmtId="0" fontId="2" fillId="2" borderId="2" xfId="0" applyFont="1" applyFill="1" applyBorder="1" applyAlignment="1">
      <alignment vertical="top" wrapText="1"/>
    </xf>
    <xf numFmtId="44" fontId="2" fillId="2" borderId="2" xfId="1" applyFont="1" applyFill="1" applyBorder="1" applyAlignment="1">
      <alignment vertical="top"/>
    </xf>
    <xf numFmtId="0" fontId="2" fillId="0" borderId="2" xfId="0" applyFont="1" applyBorder="1" applyAlignment="1">
      <alignment vertical="top"/>
    </xf>
    <xf numFmtId="0" fontId="2" fillId="0" borderId="2" xfId="0" applyFont="1" applyBorder="1" applyAlignment="1">
      <alignment vertical="top" wrapText="1"/>
    </xf>
    <xf numFmtId="44" fontId="2" fillId="0" borderId="2" xfId="1" applyFont="1" applyBorder="1" applyAlignment="1">
      <alignment vertical="top"/>
    </xf>
    <xf numFmtId="44" fontId="5" fillId="0" borderId="2" xfId="1" applyFont="1" applyFill="1" applyBorder="1" applyAlignment="1">
      <alignment vertical="top" wrapText="1"/>
    </xf>
    <xf numFmtId="0" fontId="7" fillId="2" borderId="2" xfId="0" applyFont="1" applyFill="1" applyBorder="1" applyAlignment="1">
      <alignment vertical="top"/>
    </xf>
    <xf numFmtId="0" fontId="4" fillId="2" borderId="2" xfId="0" applyFont="1" applyFill="1" applyBorder="1" applyAlignment="1">
      <alignment vertical="top" wrapText="1"/>
    </xf>
    <xf numFmtId="0" fontId="7" fillId="2" borderId="2" xfId="0" applyFont="1" applyFill="1" applyBorder="1" applyAlignment="1">
      <alignment horizontal="center" vertical="top"/>
    </xf>
    <xf numFmtId="44" fontId="4" fillId="2" borderId="2" xfId="1" applyFont="1" applyFill="1" applyBorder="1" applyAlignment="1">
      <alignment vertical="top"/>
    </xf>
    <xf numFmtId="44" fontId="2" fillId="0" borderId="0" xfId="1" applyFont="1" applyAlignment="1">
      <alignment horizontal="right" vertical="top"/>
    </xf>
    <xf numFmtId="44" fontId="8" fillId="0" borderId="0" xfId="1" applyFont="1" applyAlignment="1">
      <alignment horizontal="right" vertical="top"/>
    </xf>
    <xf numFmtId="0" fontId="2" fillId="0" borderId="0" xfId="0" applyFont="1" applyAlignment="1" applyProtection="1">
      <alignment horizontal="center" vertical="top"/>
      <protection locked="0"/>
    </xf>
    <xf numFmtId="0" fontId="5" fillId="0" borderId="2" xfId="0" applyFont="1" applyBorder="1" applyAlignment="1" applyProtection="1">
      <alignment vertical="top" wrapText="1"/>
      <protection locked="0"/>
    </xf>
    <xf numFmtId="8" fontId="5" fillId="0" borderId="2" xfId="0" applyNumberFormat="1" applyFont="1" applyBorder="1" applyAlignment="1" applyProtection="1">
      <alignment vertical="top"/>
      <protection locked="0"/>
    </xf>
    <xf numFmtId="0" fontId="2" fillId="2" borderId="3" xfId="0" applyFont="1" applyFill="1" applyBorder="1" applyAlignment="1">
      <alignment vertical="top"/>
    </xf>
    <xf numFmtId="0" fontId="11" fillId="0" borderId="0" xfId="2" applyFont="1" applyAlignment="1">
      <alignment horizontal="center" vertical="top"/>
    </xf>
    <xf numFmtId="0" fontId="11" fillId="0" borderId="2" xfId="2" applyFont="1" applyBorder="1" applyAlignment="1">
      <alignment horizontal="center" vertical="top"/>
    </xf>
    <xf numFmtId="0" fontId="11" fillId="0" borderId="2" xfId="2" applyFont="1" applyBorder="1" applyAlignment="1">
      <alignment horizontal="center" vertical="top" wrapText="1"/>
    </xf>
    <xf numFmtId="0" fontId="11" fillId="0" borderId="0" xfId="0" applyFont="1" applyAlignment="1">
      <alignment horizontal="center" vertical="top"/>
    </xf>
    <xf numFmtId="0" fontId="11" fillId="2" borderId="2" xfId="2" applyFont="1" applyFill="1" applyBorder="1" applyAlignment="1">
      <alignment horizontal="center" vertical="top"/>
    </xf>
    <xf numFmtId="0" fontId="11" fillId="2" borderId="2" xfId="2" applyFont="1" applyFill="1" applyBorder="1" applyAlignment="1">
      <alignment horizontal="center" vertical="top" wrapText="1"/>
    </xf>
    <xf numFmtId="44" fontId="5" fillId="0" borderId="2" xfId="1" applyFont="1" applyFill="1" applyBorder="1" applyAlignment="1">
      <alignment vertical="top"/>
    </xf>
    <xf numFmtId="0" fontId="11" fillId="0" borderId="2" xfId="2" applyFont="1" applyFill="1" applyBorder="1" applyAlignment="1">
      <alignment horizontal="center" vertical="top"/>
    </xf>
    <xf numFmtId="0" fontId="5" fillId="2" borderId="2" xfId="0" applyFont="1" applyFill="1" applyBorder="1" applyAlignment="1" applyProtection="1">
      <alignment horizontal="center" vertical="top"/>
      <protection locked="0"/>
    </xf>
    <xf numFmtId="0" fontId="7" fillId="0" borderId="2" xfId="0" applyFont="1" applyBorder="1" applyAlignment="1">
      <alignment horizontal="center" vertical="top"/>
    </xf>
    <xf numFmtId="44" fontId="4" fillId="0" borderId="2" xfId="1" applyFont="1" applyFill="1" applyBorder="1" applyAlignment="1">
      <alignment vertical="top"/>
    </xf>
    <xf numFmtId="0" fontId="3" fillId="0" borderId="0" xfId="2" applyFill="1"/>
    <xf numFmtId="0" fontId="2" fillId="0" borderId="6" xfId="0" applyFont="1" applyBorder="1" applyAlignment="1">
      <alignment vertical="top"/>
    </xf>
    <xf numFmtId="0" fontId="2" fillId="0" borderId="6" xfId="0" applyFont="1" applyBorder="1" applyAlignment="1">
      <alignment vertical="top" wrapText="1"/>
    </xf>
    <xf numFmtId="44" fontId="2" fillId="0" borderId="6" xfId="1" applyFont="1" applyBorder="1" applyAlignment="1">
      <alignment vertical="top"/>
    </xf>
    <xf numFmtId="0" fontId="11" fillId="0" borderId="2" xfId="2" applyFont="1" applyFill="1" applyBorder="1" applyAlignment="1">
      <alignment horizontal="center" vertical="top" wrapText="1"/>
    </xf>
    <xf numFmtId="1" fontId="7" fillId="2" borderId="2" xfId="0" applyNumberFormat="1" applyFont="1" applyFill="1" applyBorder="1" applyAlignment="1">
      <alignment horizontal="center" vertical="top"/>
    </xf>
    <xf numFmtId="0" fontId="6" fillId="4" borderId="2" xfId="2" applyFont="1" applyFill="1" applyBorder="1" applyAlignment="1">
      <alignment horizontal="center" vertical="top" wrapText="1"/>
    </xf>
    <xf numFmtId="0" fontId="7" fillId="0" borderId="0" xfId="0" applyFont="1"/>
    <xf numFmtId="0" fontId="2" fillId="0" borderId="0" xfId="0" applyFont="1"/>
    <xf numFmtId="44" fontId="2" fillId="0" borderId="0" xfId="1" applyFont="1"/>
    <xf numFmtId="0" fontId="2" fillId="0" borderId="2" xfId="0" applyFont="1" applyBorder="1"/>
    <xf numFmtId="0" fontId="14" fillId="0" borderId="2" xfId="2" applyFont="1" applyBorder="1"/>
    <xf numFmtId="44" fontId="2" fillId="0" borderId="2" xfId="1" applyFont="1" applyBorder="1"/>
    <xf numFmtId="44" fontId="2" fillId="0" borderId="2" xfId="0" applyNumberFormat="1" applyFont="1" applyBorder="1"/>
    <xf numFmtId="0" fontId="5" fillId="0" borderId="2" xfId="0" applyFont="1" applyBorder="1" applyAlignment="1" applyProtection="1">
      <alignment horizontal="center" vertical="top"/>
      <protection locked="0"/>
    </xf>
    <xf numFmtId="0" fontId="3" fillId="0" borderId="0" xfId="2" quotePrefix="1" applyAlignment="1">
      <alignment wrapText="1"/>
    </xf>
    <xf numFmtId="0" fontId="7" fillId="0" borderId="2" xfId="0" applyFont="1" applyBorder="1"/>
    <xf numFmtId="44" fontId="7" fillId="0" borderId="2" xfId="1" applyFont="1" applyBorder="1"/>
    <xf numFmtId="44" fontId="7" fillId="0" borderId="2" xfId="0" applyNumberFormat="1" applyFont="1" applyBorder="1"/>
    <xf numFmtId="0" fontId="7" fillId="0" borderId="2" xfId="0" applyFont="1" applyBorder="1" applyAlignment="1">
      <alignment horizontal="right"/>
    </xf>
    <xf numFmtId="0" fontId="3" fillId="0" borderId="2" xfId="2" applyBorder="1"/>
    <xf numFmtId="0" fontId="6" fillId="0" borderId="0" xfId="0" applyFont="1" applyAlignment="1">
      <alignment vertical="top"/>
    </xf>
    <xf numFmtId="0" fontId="6" fillId="0" borderId="0" xfId="0" applyFont="1" applyAlignment="1">
      <alignment vertical="top" wrapText="1"/>
    </xf>
    <xf numFmtId="0" fontId="18" fillId="0" borderId="0" xfId="0" applyFont="1"/>
    <xf numFmtId="0" fontId="6" fillId="0" borderId="0" xfId="0" applyFont="1" applyAlignment="1" applyProtection="1">
      <alignment horizontal="center" vertical="top"/>
      <protection locked="0"/>
    </xf>
    <xf numFmtId="44" fontId="6" fillId="0" borderId="0" xfId="1" applyFont="1" applyFill="1" applyBorder="1" applyAlignment="1">
      <alignment vertical="top"/>
    </xf>
    <xf numFmtId="44" fontId="6" fillId="0" borderId="8" xfId="1" applyFont="1" applyFill="1" applyBorder="1" applyAlignment="1">
      <alignment horizontal="center" vertical="top"/>
    </xf>
    <xf numFmtId="0" fontId="12" fillId="0" borderId="8" xfId="2" applyFont="1" applyFill="1" applyBorder="1" applyAlignment="1">
      <alignment horizontal="center" vertical="top"/>
    </xf>
    <xf numFmtId="44" fontId="7" fillId="0" borderId="0" xfId="1" applyFont="1" applyAlignment="1">
      <alignment horizontal="right" vertical="top"/>
    </xf>
    <xf numFmtId="44" fontId="7" fillId="0" borderId="0" xfId="1" applyFont="1" applyAlignment="1">
      <alignment vertical="top"/>
    </xf>
    <xf numFmtId="0" fontId="18" fillId="0" borderId="2" xfId="0" applyFont="1" applyBorder="1" applyAlignment="1">
      <alignment vertical="top"/>
    </xf>
    <xf numFmtId="0" fontId="18" fillId="0" borderId="2" xfId="0" applyFont="1" applyBorder="1" applyAlignment="1">
      <alignment vertical="top" wrapText="1"/>
    </xf>
    <xf numFmtId="0" fontId="18" fillId="0" borderId="2" xfId="0" applyFont="1" applyBorder="1"/>
    <xf numFmtId="44" fontId="18" fillId="0" borderId="2" xfId="1" applyFont="1" applyFill="1" applyBorder="1"/>
    <xf numFmtId="0" fontId="3" fillId="0" borderId="2" xfId="2" applyFill="1" applyBorder="1"/>
    <xf numFmtId="0" fontId="3" fillId="0" borderId="2" xfId="2" applyFill="1" applyBorder="1" applyAlignment="1">
      <alignment vertical="top" wrapText="1"/>
    </xf>
    <xf numFmtId="0" fontId="19" fillId="0" borderId="0" xfId="0" applyFont="1"/>
    <xf numFmtId="0" fontId="20" fillId="0" borderId="0" xfId="2" applyFont="1"/>
    <xf numFmtId="0" fontId="21" fillId="0" borderId="0" xfId="0" applyFont="1"/>
    <xf numFmtId="0" fontId="22" fillId="0" borderId="0" xfId="2" applyFont="1"/>
    <xf numFmtId="0" fontId="22" fillId="0" borderId="0" xfId="2" applyFont="1" applyFill="1"/>
    <xf numFmtId="0" fontId="23" fillId="0" borderId="2" xfId="2" applyFont="1" applyFill="1" applyBorder="1" applyAlignment="1">
      <alignment horizontal="center" vertical="top"/>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8" fontId="4" fillId="0" borderId="2" xfId="0" applyNumberFormat="1"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5" xfId="0" applyFont="1" applyBorder="1" applyAlignment="1">
      <alignment horizontal="center" vertical="top"/>
    </xf>
    <xf numFmtId="0" fontId="2" fillId="0" borderId="2" xfId="0" applyFont="1" applyBorder="1" applyAlignment="1">
      <alignment horizontal="left" vertical="top" wrapText="1"/>
    </xf>
    <xf numFmtId="0" fontId="6" fillId="5" borderId="2" xfId="2" applyFont="1" applyFill="1" applyBorder="1" applyAlignment="1">
      <alignment horizontal="center" vertical="top" wrapText="1"/>
    </xf>
    <xf numFmtId="0" fontId="6" fillId="6" borderId="2" xfId="0" applyFont="1" applyFill="1" applyBorder="1" applyAlignment="1">
      <alignment vertical="top"/>
    </xf>
    <xf numFmtId="0" fontId="6" fillId="6" borderId="1" xfId="0" applyFont="1" applyFill="1" applyBorder="1" applyAlignment="1">
      <alignment horizontal="left" vertical="top" wrapText="1"/>
    </xf>
    <xf numFmtId="0" fontId="6" fillId="6" borderId="2" xfId="0" applyFont="1" applyFill="1" applyBorder="1" applyAlignment="1">
      <alignment horizontal="left" vertical="top" wrapText="1"/>
    </xf>
    <xf numFmtId="0" fontId="6" fillId="6" borderId="1" xfId="0" applyFont="1" applyFill="1" applyBorder="1" applyAlignment="1">
      <alignment vertical="top" wrapText="1"/>
    </xf>
    <xf numFmtId="0" fontId="6" fillId="6" borderId="1" xfId="0" applyFont="1" applyFill="1" applyBorder="1" applyAlignment="1" applyProtection="1">
      <alignment horizontal="center" vertical="top" wrapText="1"/>
      <protection locked="0"/>
    </xf>
    <xf numFmtId="44" fontId="6" fillId="6" borderId="1" xfId="1" applyFont="1" applyFill="1" applyBorder="1" applyAlignment="1">
      <alignment horizontal="center" vertical="top"/>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 xfId="0" applyFont="1" applyFill="1" applyBorder="1" applyAlignment="1">
      <alignment vertical="top" wrapText="1"/>
    </xf>
    <xf numFmtId="0" fontId="6" fillId="3" borderId="1" xfId="0" applyFont="1" applyFill="1" applyBorder="1" applyAlignment="1" applyProtection="1">
      <alignment horizontal="center" vertical="top" wrapText="1"/>
      <protection locked="0"/>
    </xf>
    <xf numFmtId="44" fontId="6" fillId="3" borderId="1" xfId="1" applyFont="1" applyFill="1" applyBorder="1" applyAlignment="1">
      <alignment horizontal="center" vertical="top"/>
    </xf>
    <xf numFmtId="0" fontId="25" fillId="0" borderId="9" xfId="0" applyFont="1" applyBorder="1" applyAlignment="1">
      <alignment horizontal="center"/>
    </xf>
    <xf numFmtId="0" fontId="24" fillId="7" borderId="0" xfId="0" applyFont="1" applyFill="1" applyBorder="1" applyAlignment="1">
      <alignment horizontal="left" vertical="center"/>
    </xf>
    <xf numFmtId="0" fontId="26" fillId="7" borderId="2" xfId="0" applyFont="1" applyFill="1" applyBorder="1" applyAlignment="1">
      <alignment horizontal="center" vertical="top" wrapText="1"/>
    </xf>
    <xf numFmtId="44" fontId="26" fillId="7" borderId="2" xfId="1" applyFont="1" applyFill="1" applyBorder="1" applyAlignment="1">
      <alignment horizontal="center" vertical="top" wrapText="1"/>
    </xf>
    <xf numFmtId="0" fontId="10" fillId="8" borderId="2" xfId="2" applyFont="1" applyFill="1" applyBorder="1" applyAlignment="1">
      <alignment horizontal="center" vertical="top" wrapText="1"/>
    </xf>
    <xf numFmtId="0" fontId="26" fillId="7" borderId="2" xfId="0" applyFont="1" applyFill="1" applyBorder="1" applyAlignment="1">
      <alignment horizontal="right" vertical="top" wrapText="1"/>
    </xf>
    <xf numFmtId="0" fontId="13" fillId="9" borderId="2" xfId="0" applyFont="1" applyFill="1" applyBorder="1" applyAlignment="1" applyProtection="1">
      <alignment horizontal="center" vertical="top" wrapText="1"/>
      <protection locked="0"/>
    </xf>
    <xf numFmtId="0" fontId="5" fillId="10" borderId="2" xfId="0" applyFont="1" applyFill="1" applyBorder="1" applyAlignment="1" applyProtection="1">
      <alignment horizontal="center" vertical="top" wrapText="1"/>
      <protection locked="0"/>
    </xf>
    <xf numFmtId="0" fontId="5" fillId="10" borderId="2" xfId="0" applyFont="1" applyFill="1" applyBorder="1" applyAlignment="1" applyProtection="1">
      <alignment horizontal="center" vertical="top"/>
      <protection locked="0"/>
    </xf>
    <xf numFmtId="0" fontId="2" fillId="10" borderId="2" xfId="0" applyFont="1" applyFill="1" applyBorder="1" applyAlignment="1" applyProtection="1">
      <alignment horizontal="center" vertical="top"/>
      <protection locked="0"/>
    </xf>
    <xf numFmtId="1" fontId="2" fillId="10" borderId="2" xfId="0" applyNumberFormat="1" applyFont="1" applyFill="1" applyBorder="1" applyAlignment="1" applyProtection="1">
      <alignment horizontal="center" vertical="top"/>
      <protection locked="0"/>
    </xf>
    <xf numFmtId="0" fontId="7" fillId="10" borderId="2" xfId="0" applyFont="1" applyFill="1" applyBorder="1" applyAlignment="1" applyProtection="1">
      <alignment horizontal="center" vertical="top"/>
      <protection locked="0"/>
    </xf>
    <xf numFmtId="0" fontId="6" fillId="11" borderId="2" xfId="0" applyFont="1" applyFill="1" applyBorder="1" applyAlignment="1">
      <alignment vertical="top"/>
    </xf>
    <xf numFmtId="0" fontId="15" fillId="11" borderId="2" xfId="0" applyFont="1" applyFill="1" applyBorder="1" applyAlignment="1">
      <alignment vertical="top" wrapText="1"/>
    </xf>
    <xf numFmtId="0" fontId="15" fillId="11" borderId="2" xfId="0" applyFont="1" applyFill="1" applyBorder="1" applyAlignment="1" applyProtection="1">
      <alignment horizontal="center" vertical="top"/>
      <protection locked="0"/>
    </xf>
    <xf numFmtId="44" fontId="15" fillId="11" borderId="2" xfId="1" applyFont="1" applyFill="1" applyBorder="1" applyAlignment="1">
      <alignment horizontal="center" vertical="top"/>
    </xf>
    <xf numFmtId="0" fontId="6" fillId="11" borderId="2" xfId="2" applyFont="1" applyFill="1" applyBorder="1" applyAlignment="1">
      <alignment horizontal="center" vertical="top" wrapText="1"/>
    </xf>
    <xf numFmtId="0" fontId="10" fillId="11" borderId="2" xfId="0" applyFont="1" applyFill="1" applyBorder="1" applyAlignment="1">
      <alignment vertical="top"/>
    </xf>
    <xf numFmtId="0" fontId="18" fillId="11" borderId="2" xfId="0" applyFont="1" applyFill="1" applyBorder="1" applyAlignment="1">
      <alignment vertical="top" wrapText="1"/>
    </xf>
    <xf numFmtId="0" fontId="18" fillId="11" borderId="2" xfId="0" applyFont="1" applyFill="1" applyBorder="1" applyAlignment="1" applyProtection="1">
      <alignment horizontal="center" vertical="top"/>
      <protection locked="0"/>
    </xf>
    <xf numFmtId="44" fontId="18" fillId="11" borderId="2" xfId="1" applyFont="1" applyFill="1" applyBorder="1" applyAlignment="1">
      <alignment horizontal="center" vertical="top"/>
    </xf>
    <xf numFmtId="0" fontId="10" fillId="11" borderId="2" xfId="2" applyFont="1" applyFill="1" applyBorder="1" applyAlignment="1">
      <alignment horizontal="center" vertical="top" wrapText="1"/>
    </xf>
    <xf numFmtId="0" fontId="11" fillId="11" borderId="2" xfId="2" applyFont="1" applyFill="1" applyBorder="1" applyAlignment="1">
      <alignment horizontal="center" vertical="top"/>
    </xf>
    <xf numFmtId="0" fontId="10" fillId="11" borderId="2" xfId="0" applyFont="1" applyFill="1" applyBorder="1" applyAlignment="1" applyProtection="1">
      <alignment horizontal="center" vertical="top"/>
      <protection locked="0"/>
    </xf>
    <xf numFmtId="44" fontId="18" fillId="11" borderId="2" xfId="1" applyFont="1" applyFill="1" applyBorder="1" applyAlignment="1">
      <alignment vertical="top"/>
    </xf>
    <xf numFmtId="0" fontId="10" fillId="11" borderId="2" xfId="0" applyFont="1" applyFill="1" applyBorder="1" applyAlignment="1">
      <alignment vertical="top" wrapText="1"/>
    </xf>
    <xf numFmtId="44" fontId="10" fillId="11" borderId="2" xfId="1" applyFont="1" applyFill="1" applyBorder="1" applyAlignment="1">
      <alignment vertical="top"/>
    </xf>
    <xf numFmtId="0" fontId="10" fillId="12" borderId="2" xfId="0" applyFont="1" applyFill="1" applyBorder="1" applyAlignment="1">
      <alignment vertical="top"/>
    </xf>
    <xf numFmtId="0" fontId="18" fillId="12" borderId="2" xfId="0" applyFont="1" applyFill="1" applyBorder="1" applyAlignment="1">
      <alignment vertical="top" wrapText="1"/>
    </xf>
    <xf numFmtId="0" fontId="18" fillId="12" borderId="2" xfId="0" applyFont="1" applyFill="1" applyBorder="1" applyAlignment="1" applyProtection="1">
      <alignment horizontal="center" vertical="top"/>
      <protection locked="0"/>
    </xf>
    <xf numFmtId="44" fontId="18" fillId="12" borderId="2" xfId="1" applyFont="1" applyFill="1" applyBorder="1" applyAlignment="1">
      <alignment horizontal="center" vertical="top"/>
    </xf>
    <xf numFmtId="0" fontId="27" fillId="11" borderId="2" xfId="0" applyFont="1" applyFill="1" applyBorder="1" applyAlignment="1" applyProtection="1">
      <alignment horizontal="center" vertical="top"/>
      <protection locked="0"/>
    </xf>
    <xf numFmtId="0" fontId="18" fillId="11" borderId="2" xfId="0" applyFont="1" applyFill="1" applyBorder="1" applyAlignment="1">
      <alignment vertical="top"/>
    </xf>
    <xf numFmtId="0" fontId="18" fillId="11" borderId="2" xfId="0" applyFont="1" applyFill="1" applyBorder="1" applyAlignment="1">
      <alignment horizontal="center" vertical="top" wrapText="1"/>
    </xf>
    <xf numFmtId="0" fontId="25" fillId="0" borderId="10" xfId="0" applyFont="1" applyBorder="1" applyAlignment="1">
      <alignment horizontal="center"/>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5" fillId="0" borderId="2" xfId="0" applyFont="1" applyFill="1" applyBorder="1" applyAlignment="1">
      <alignment vertical="top"/>
    </xf>
    <xf numFmtId="0" fontId="5" fillId="0" borderId="2" xfId="0" applyFont="1" applyFill="1" applyBorder="1" applyAlignment="1">
      <alignment vertical="top" wrapText="1"/>
    </xf>
    <xf numFmtId="44" fontId="18" fillId="2" borderId="2" xfId="1" applyFont="1" applyFill="1" applyBorder="1" applyAlignment="1">
      <alignment horizontal="center" vertical="top"/>
    </xf>
    <xf numFmtId="44" fontId="18" fillId="2" borderId="2" xfId="1" applyFont="1" applyFill="1" applyBorder="1" applyAlignment="1">
      <alignment vertical="top"/>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26" fillId="0" borderId="2" xfId="0" applyFont="1" applyFill="1" applyBorder="1" applyAlignment="1">
      <alignment horizontal="center" vertical="top" wrapText="1"/>
    </xf>
    <xf numFmtId="44" fontId="26" fillId="0" borderId="2" xfId="1" applyFont="1" applyFill="1" applyBorder="1" applyAlignment="1">
      <alignment horizontal="center" vertical="top" wrapText="1"/>
    </xf>
    <xf numFmtId="0" fontId="10" fillId="0" borderId="2" xfId="2" applyFont="1" applyFill="1" applyBorder="1" applyAlignment="1">
      <alignment horizontal="center" vertical="top" wrapText="1"/>
    </xf>
    <xf numFmtId="0" fontId="18" fillId="10" borderId="2" xfId="0" applyFont="1" applyFill="1" applyBorder="1" applyAlignment="1" applyProtection="1">
      <alignment horizontal="center" vertical="top"/>
      <protection locked="0"/>
    </xf>
    <xf numFmtId="0" fontId="5" fillId="10" borderId="7" xfId="0" applyFont="1" applyFill="1" applyBorder="1" applyAlignment="1" applyProtection="1">
      <alignment horizontal="center" vertical="top"/>
      <protection locked="0"/>
    </xf>
    <xf numFmtId="0" fontId="2" fillId="10" borderId="6" xfId="0" applyFont="1" applyFill="1" applyBorder="1" applyAlignment="1" applyProtection="1">
      <alignment horizontal="center" vertical="top"/>
      <protection locked="0"/>
    </xf>
    <xf numFmtId="0" fontId="26" fillId="0" borderId="10" xfId="0" applyFont="1" applyFill="1" applyBorder="1" applyAlignment="1">
      <alignment horizontal="center" vertical="top" wrapText="1"/>
    </xf>
    <xf numFmtId="0" fontId="26" fillId="0" borderId="9" xfId="0" applyFont="1" applyFill="1" applyBorder="1" applyAlignment="1">
      <alignment horizontal="center" vertical="top" wrapText="1"/>
    </xf>
    <xf numFmtId="0" fontId="26" fillId="0" borderId="11" xfId="0" applyFont="1" applyFill="1" applyBorder="1" applyAlignment="1">
      <alignment horizontal="center" vertical="top" wrapText="1"/>
    </xf>
    <xf numFmtId="0" fontId="10" fillId="11" borderId="2" xfId="0" applyFont="1" applyFill="1" applyBorder="1" applyAlignment="1">
      <alignment horizontal="center" vertical="top" wrapText="1"/>
    </xf>
    <xf numFmtId="0" fontId="10" fillId="11" borderId="0" xfId="0" applyFont="1" applyFill="1" applyAlignment="1">
      <alignment vertical="top"/>
    </xf>
    <xf numFmtId="0" fontId="10" fillId="11" borderId="0" xfId="0" applyFont="1" applyFill="1" applyAlignment="1">
      <alignment vertical="top" wrapText="1"/>
    </xf>
    <xf numFmtId="0" fontId="10" fillId="11" borderId="0" xfId="0" applyFont="1" applyFill="1" applyAlignment="1">
      <alignment horizontal="center" vertical="top"/>
    </xf>
    <xf numFmtId="44" fontId="10" fillId="11" borderId="0" xfId="1" applyFont="1" applyFill="1" applyBorder="1" applyAlignment="1">
      <alignment vertical="top"/>
    </xf>
    <xf numFmtId="0" fontId="11" fillId="11" borderId="0" xfId="2" applyFont="1" applyFill="1" applyBorder="1" applyAlignment="1">
      <alignment horizontal="center" vertical="top"/>
    </xf>
    <xf numFmtId="0" fontId="11" fillId="11" borderId="2" xfId="0" applyFont="1" applyFill="1" applyBorder="1" applyAlignment="1">
      <alignment horizontal="center" vertical="top"/>
    </xf>
    <xf numFmtId="0" fontId="10" fillId="11" borderId="0" xfId="0" applyFont="1" applyFill="1" applyAlignment="1" applyProtection="1">
      <alignment horizontal="center" vertical="top"/>
      <protection locked="0"/>
    </xf>
    <xf numFmtId="44" fontId="10" fillId="11" borderId="8" xfId="1" applyFont="1" applyFill="1" applyBorder="1" applyAlignment="1">
      <alignment horizontal="center" vertical="top"/>
    </xf>
    <xf numFmtId="0" fontId="11" fillId="11" borderId="8" xfId="2" applyFont="1" applyFill="1" applyBorder="1" applyAlignment="1">
      <alignment horizontal="center" vertical="top"/>
    </xf>
    <xf numFmtId="0" fontId="5" fillId="2" borderId="2" xfId="0" applyFont="1" applyFill="1" applyBorder="1" applyAlignment="1" applyProtection="1">
      <alignment horizontal="center" vertical="top" wrapText="1"/>
      <protection locked="0"/>
    </xf>
    <xf numFmtId="0" fontId="5" fillId="2" borderId="7" xfId="0" applyFont="1" applyFill="1" applyBorder="1" applyAlignment="1">
      <alignment vertical="top"/>
    </xf>
    <xf numFmtId="0" fontId="5" fillId="2" borderId="7" xfId="0" applyFont="1" applyFill="1" applyBorder="1" applyAlignment="1">
      <alignment vertical="top" wrapText="1"/>
    </xf>
    <xf numFmtId="44" fontId="5" fillId="2" borderId="7" xfId="1" applyFont="1" applyFill="1" applyBorder="1" applyAlignment="1">
      <alignment vertical="top"/>
    </xf>
    <xf numFmtId="0" fontId="11" fillId="2" borderId="7" xfId="2" applyFont="1" applyFill="1" applyBorder="1" applyAlignment="1">
      <alignment horizontal="center" vertical="top"/>
    </xf>
    <xf numFmtId="44" fontId="5" fillId="0" borderId="6" xfId="1" applyFont="1" applyFill="1" applyBorder="1" applyAlignment="1">
      <alignment vertical="top"/>
    </xf>
    <xf numFmtId="0" fontId="2" fillId="0" borderId="2" xfId="0" applyFont="1" applyFill="1" applyBorder="1" applyAlignment="1">
      <alignment vertical="top"/>
    </xf>
    <xf numFmtId="0" fontId="7" fillId="0" borderId="2" xfId="0" applyFont="1" applyFill="1" applyBorder="1" applyAlignment="1">
      <alignment vertical="top"/>
    </xf>
    <xf numFmtId="0" fontId="4" fillId="0" borderId="2" xfId="0" applyFont="1" applyFill="1" applyBorder="1" applyAlignment="1">
      <alignment vertical="top" wrapText="1"/>
    </xf>
    <xf numFmtId="0" fontId="28" fillId="0" borderId="0" xfId="0" applyFont="1" applyFill="1"/>
    <xf numFmtId="44" fontId="28" fillId="0" borderId="0" xfId="1" applyFont="1" applyFill="1"/>
    <xf numFmtId="0" fontId="29" fillId="5" borderId="0" xfId="0" applyFont="1" applyFill="1"/>
    <xf numFmtId="0" fontId="30" fillId="5" borderId="0" xfId="0" applyFont="1" applyFill="1"/>
    <xf numFmtId="44" fontId="30" fillId="5" borderId="0" xfId="1" applyFont="1" applyFill="1"/>
    <xf numFmtId="0" fontId="10" fillId="11" borderId="2" xfId="0" applyFont="1" applyFill="1" applyBorder="1" applyAlignment="1">
      <alignment horizontal="left"/>
    </xf>
    <xf numFmtId="0" fontId="10" fillId="11" borderId="2" xfId="0" applyFont="1" applyFill="1" applyBorder="1"/>
    <xf numFmtId="44" fontId="10" fillId="11" borderId="2" xfId="1" applyFont="1" applyFill="1" applyBorder="1"/>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A9E0"/>
      <color rgb="FF003C69"/>
      <color rgb="FFFBBB3A"/>
      <color rgb="FFFFFFFF"/>
      <color rgb="FF00A9F0"/>
      <color rgb="FF003E69"/>
      <color rgb="FF007CBC"/>
      <color rgb="FFE5E3E5"/>
      <color rgb="FF0018BC"/>
      <color rgb="FF368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chemistwarehouse.com.au/buy/57259/disposable-syringe-5ml-luer-slip" TargetMode="External"/><Relationship Id="rId18" Type="http://schemas.openxmlformats.org/officeDocument/2006/relationships/hyperlink" Target="https://www.kmart.com.au/product/9l-bucket-42838708/" TargetMode="External"/><Relationship Id="rId26" Type="http://schemas.openxmlformats.org/officeDocument/2006/relationships/hyperlink" Target="https://www.officeworks.com.au/shop/officeworks/p/faber-castell-connector-pen-whiteboard-markers-10-pack-fc67155810?scrollTop=false" TargetMode="External"/><Relationship Id="rId39" Type="http://schemas.openxmlformats.org/officeDocument/2006/relationships/hyperlink" Target="https://sensorystreet.com.au/products/articulated-sensory-gecko?_pos=1&amp;_sid=564078cc4&amp;_ss=r" TargetMode="External"/><Relationship Id="rId21" Type="http://schemas.openxmlformats.org/officeDocument/2006/relationships/hyperlink" Target="https://www.hartsport.com.au/hart-jelly-spike-balls" TargetMode="External"/><Relationship Id="rId34" Type="http://schemas.openxmlformats.org/officeDocument/2006/relationships/hyperlink" Target="https://www.bunnings.com.au/esky-15l-hard-keg-cooler_p0327191" TargetMode="External"/><Relationship Id="rId42" Type="http://schemas.openxmlformats.org/officeDocument/2006/relationships/printerSettings" Target="../printerSettings/printerSettings3.bin"/><Relationship Id="rId7" Type="http://schemas.openxmlformats.org/officeDocument/2006/relationships/hyperlink" Target="https://www.kmart.com.au/product/under-the-sea-beach-set-43278404/" TargetMode="External"/><Relationship Id="rId2" Type="http://schemas.openxmlformats.org/officeDocument/2006/relationships/hyperlink" Target="https://www.hartsport.com.au/hart-jelly-spike-balls?SearchID=6649017&amp;SearchPos=105" TargetMode="External"/><Relationship Id="rId16" Type="http://schemas.openxmlformats.org/officeDocument/2006/relationships/hyperlink" Target="https://www.theplasticman.com.au/collections/storage-boxes-crates/products/crate-heavy-duty-52lt" TargetMode="External"/><Relationship Id="rId20" Type="http://schemas.openxmlformats.org/officeDocument/2006/relationships/hyperlink" Target="https://www.kmart.com.au/product/100-piece-play-balls-43160716/" TargetMode="External"/><Relationship Id="rId29" Type="http://schemas.openxmlformats.org/officeDocument/2006/relationships/hyperlink" Target="https://www.bunnings.com.au/cyclone-16t-landscape-rake-with-timber-handle_p0203430" TargetMode="External"/><Relationship Id="rId41" Type="http://schemas.openxmlformats.org/officeDocument/2006/relationships/hyperlink" Target="https://sensorypoodle.com.au/products/platypus-warmies-coolies-lavender-scented?_pos=43&amp;_sid=c3da34222&amp;_ss=r" TargetMode="External"/><Relationship Id="rId1" Type="http://schemas.openxmlformats.org/officeDocument/2006/relationships/hyperlink" Target="https://www.hartsport.com.au/active-play/balls/modified-sports-balls/hart-softy-afl-ball?SearchID=6649030&amp;SearchPos=1%20/" TargetMode="External"/><Relationship Id="rId6" Type="http://schemas.openxmlformats.org/officeDocument/2006/relationships/hyperlink" Target="https://www.hartsport.com.au/hart-4-strip-mesh-carry-bag?SearchID=6649863&amp;SearchPos=3" TargetMode="External"/><Relationship Id="rId11" Type="http://schemas.openxmlformats.org/officeDocument/2006/relationships/hyperlink" Target="https://www.kmart.com.au/product/learning-mobile-assorted-42923190" TargetMode="External"/><Relationship Id="rId24" Type="http://schemas.openxmlformats.org/officeDocument/2006/relationships/hyperlink" Target="https://www.kmart.com.au/product/4-bright-tumblers-43292240/" TargetMode="External"/><Relationship Id="rId32" Type="http://schemas.openxmlformats.org/officeDocument/2006/relationships/hyperlink" Target="https://www.bunnings.com.au/brutus-420mm-retractable-cone_p1091331" TargetMode="External"/><Relationship Id="rId37" Type="http://schemas.openxmlformats.org/officeDocument/2006/relationships/hyperlink" Target="https://sensorypoodle.com.au/products/shaggy-nee-doh-stress-ball?_pos=1&amp;_sid=6c235c154&amp;_ss=r" TargetMode="External"/><Relationship Id="rId40" Type="http://schemas.openxmlformats.org/officeDocument/2006/relationships/hyperlink" Target="https://sensorypoodle.com.au/products/diy-calm-down-bottle?_pos=1&amp;_sid=f4898c0ea&amp;_ss=r" TargetMode="External"/><Relationship Id="rId5" Type="http://schemas.openxmlformats.org/officeDocument/2006/relationships/hyperlink" Target="https://www.hartsport.com.au/search?ProductSearch=Z18-456-B" TargetMode="External"/><Relationship Id="rId15" Type="http://schemas.openxmlformats.org/officeDocument/2006/relationships/hyperlink" Target="https://www.kmart.com.au/product/ocean-animals-adventure-bucket-42953784/?" TargetMode="External"/><Relationship Id="rId23" Type="http://schemas.openxmlformats.org/officeDocument/2006/relationships/hyperlink" Target="https://www.hartsport.com.au/active-play/active-play-games/races-and-relays/hart-egg-spoon-set-6-colours" TargetMode="External"/><Relationship Id="rId28" Type="http://schemas.openxmlformats.org/officeDocument/2006/relationships/hyperlink" Target="https://www.kmart.com.au/product/10m-garden-hose-43180363/" TargetMode="External"/><Relationship Id="rId36" Type="http://schemas.openxmlformats.org/officeDocument/2006/relationships/hyperlink" Target="https://www.kmart.com.au/product/large-water-sensory-play-mat-43148318" TargetMode="External"/><Relationship Id="rId10" Type="http://schemas.openxmlformats.org/officeDocument/2006/relationships/hyperlink" Target="https://www.kmart.com.au/product/insects-and-reptiles-tube-41608029/?;%20or" TargetMode="External"/><Relationship Id="rId19" Type="http://schemas.openxmlformats.org/officeDocument/2006/relationships/hyperlink" Target="https://www.hartsport.com.au/active-play/bean-bags/hart-bucket-of-flat-bean-bags" TargetMode="External"/><Relationship Id="rId31" Type="http://schemas.openxmlformats.org/officeDocument/2006/relationships/hyperlink" Target="https://www.kmart.com.au/product/30cm-heavy-duty-tongs-43272921/" TargetMode="External"/><Relationship Id="rId44" Type="http://schemas.openxmlformats.org/officeDocument/2006/relationships/comments" Target="../comments1.xml"/><Relationship Id="rId4" Type="http://schemas.openxmlformats.org/officeDocument/2006/relationships/hyperlink" Target="https://www.hartsport.com.au/sport/swimming-and-aquatic/aqua-fitness/hart-water-noodle?SearchID=6649882&amp;SearchPos=3" TargetMode="External"/><Relationship Id="rId9" Type="http://schemas.openxmlformats.org/officeDocument/2006/relationships/hyperlink" Target="https://www.kmart.com.au/product/devon-helmet-small-black-43300310/" TargetMode="External"/><Relationship Id="rId14" Type="http://schemas.openxmlformats.org/officeDocument/2006/relationships/hyperlink" Target="https://www.kmart.com.au/product/wooden-rescue-vehicle-assorted-43263431/" TargetMode="External"/><Relationship Id="rId22" Type="http://schemas.openxmlformats.org/officeDocument/2006/relationships/hyperlink" Target="https://www.hartsport.com.au/hart-pyramid-balls" TargetMode="External"/><Relationship Id="rId27" Type="http://schemas.openxmlformats.org/officeDocument/2006/relationships/hyperlink" Target="https://www.theplasticman.com.au/collections/storage-boxes-crates/products/crate-heavy-duty-52lt" TargetMode="External"/><Relationship Id="rId30" Type="http://schemas.openxmlformats.org/officeDocument/2006/relationships/hyperlink" Target="https://www.kmart.com.au/product/9l-bucket-42838708/" TargetMode="External"/><Relationship Id="rId35" Type="http://schemas.openxmlformats.org/officeDocument/2006/relationships/hyperlink" Target="https://sensorypoodle.com.au/collections/fidgets/products/rainbow-slugbugz" TargetMode="External"/><Relationship Id="rId43" Type="http://schemas.openxmlformats.org/officeDocument/2006/relationships/vmlDrawing" Target="../drawings/vmlDrawing1.vml"/><Relationship Id="rId8" Type="http://schemas.openxmlformats.org/officeDocument/2006/relationships/hyperlink" Target="https://www.kmart.com.au/product/8l-cooler-42506515/?" TargetMode="External"/><Relationship Id="rId3" Type="http://schemas.openxmlformats.org/officeDocument/2006/relationships/hyperlink" Target="https://www.hartsport.com.au/hart-kidz-cricket-bats-yellow" TargetMode="External"/><Relationship Id="rId12" Type="http://schemas.openxmlformats.org/officeDocument/2006/relationships/hyperlink" Target="https://www.kmart.com.au/product/6.3l-clip-container-42919605" TargetMode="External"/><Relationship Id="rId17" Type="http://schemas.openxmlformats.org/officeDocument/2006/relationships/hyperlink" Target="https://www.hartsport.com.au/hart-solid-hoops?SearchID=6649590&amp;SearchPos=6" TargetMode="External"/><Relationship Id="rId25" Type="http://schemas.openxmlformats.org/officeDocument/2006/relationships/hyperlink" Target="https://www.officeworks.com.au/shop/officeworks/p/studymate-a4-magnetic-double-sided-study-board-dotted-thirds-sma4lapbk" TargetMode="External"/><Relationship Id="rId33" Type="http://schemas.openxmlformats.org/officeDocument/2006/relationships/hyperlink" Target="https://www.extreme-marquees.com.au/marquee-gazebo/marquee-by-size/3m-x-3m-range/" TargetMode="External"/><Relationship Id="rId38" Type="http://schemas.openxmlformats.org/officeDocument/2006/relationships/hyperlink" Target="https://sensorystreet.com.au/products/articulated-sensory-octop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B76B2-B520-40B6-98A6-C057CDA562F3}">
  <dimension ref="A1:J104"/>
  <sheetViews>
    <sheetView tabSelected="1" zoomScale="70" zoomScaleNormal="70" workbookViewId="0">
      <selection activeCell="B62" sqref="B62"/>
    </sheetView>
  </sheetViews>
  <sheetFormatPr defaultRowHeight="14.5" x14ac:dyDescent="0.35"/>
  <cols>
    <col min="1" max="1" width="40.1796875" style="1" customWidth="1"/>
    <col min="2" max="2" width="26.26953125" style="1" customWidth="1"/>
    <col min="3" max="3" width="118.6328125" style="2" customWidth="1"/>
    <col min="4" max="4" width="11.26953125" style="3" customWidth="1"/>
    <col min="5" max="5" width="13.453125" style="4" customWidth="1"/>
    <col min="6" max="6" width="13.81640625" style="4" bestFit="1" customWidth="1"/>
    <col min="7" max="7" width="17" style="34" customWidth="1"/>
    <col min="8" max="8" width="14.26953125" style="80" customWidth="1"/>
    <col min="9" max="9" width="9.1796875" style="80"/>
  </cols>
  <sheetData>
    <row r="1" spans="1:10" ht="91" customHeight="1" x14ac:dyDescent="0.35">
      <c r="A1" s="137" t="e" vm="1">
        <v>#VALUE!</v>
      </c>
      <c r="B1" s="103"/>
      <c r="C1" s="104" t="s">
        <v>0</v>
      </c>
      <c r="D1" s="104"/>
      <c r="E1" s="104"/>
      <c r="F1" s="104"/>
      <c r="G1" s="104"/>
      <c r="I1" s="81"/>
      <c r="J1" s="5"/>
    </row>
    <row r="2" spans="1:10" ht="61.5" customHeight="1" x14ac:dyDescent="0.35">
      <c r="A2" s="138" t="s">
        <v>1</v>
      </c>
      <c r="B2" s="139"/>
      <c r="C2" s="139"/>
      <c r="D2" s="139"/>
      <c r="E2" s="139"/>
      <c r="F2" s="139"/>
      <c r="G2" s="140"/>
      <c r="I2" s="81"/>
      <c r="J2" s="5"/>
    </row>
    <row r="3" spans="1:10" ht="29.15" customHeight="1" x14ac:dyDescent="0.35">
      <c r="A3" s="105"/>
      <c r="B3" s="105"/>
      <c r="C3" s="108" t="s">
        <v>2</v>
      </c>
      <c r="D3" s="109">
        <v>100</v>
      </c>
      <c r="E3" s="106"/>
      <c r="F3" s="106"/>
      <c r="G3" s="107"/>
      <c r="I3" s="81"/>
      <c r="J3" s="5"/>
    </row>
    <row r="4" spans="1:10" x14ac:dyDescent="0.35">
      <c r="A4" s="105"/>
      <c r="B4" s="105"/>
      <c r="C4" s="108" t="s">
        <v>3</v>
      </c>
      <c r="D4" s="109">
        <v>10</v>
      </c>
      <c r="E4" s="106"/>
      <c r="F4" s="106"/>
      <c r="G4" s="107"/>
      <c r="I4" s="81"/>
      <c r="J4" s="5"/>
    </row>
    <row r="5" spans="1:10" ht="58" x14ac:dyDescent="0.35">
      <c r="A5" s="98" t="s">
        <v>4</v>
      </c>
      <c r="B5" s="99" t="s">
        <v>5</v>
      </c>
      <c r="C5" s="100" t="s">
        <v>6</v>
      </c>
      <c r="D5" s="101" t="s">
        <v>7</v>
      </c>
      <c r="E5" s="102" t="s">
        <v>8</v>
      </c>
      <c r="F5" s="102" t="s">
        <v>9</v>
      </c>
      <c r="G5" s="48" t="s">
        <v>10</v>
      </c>
      <c r="I5" s="81"/>
      <c r="J5" s="5"/>
    </row>
    <row r="6" spans="1:10" x14ac:dyDescent="0.35">
      <c r="A6" s="120" t="s">
        <v>11</v>
      </c>
      <c r="B6" s="120"/>
      <c r="C6" s="121"/>
      <c r="D6" s="122"/>
      <c r="E6" s="123"/>
      <c r="F6" s="123"/>
      <c r="G6" s="124"/>
      <c r="I6" s="81"/>
      <c r="J6" s="5"/>
    </row>
    <row r="7" spans="1:10" ht="29" x14ac:dyDescent="0.35">
      <c r="A7" s="9" t="s">
        <v>12</v>
      </c>
      <c r="B7" s="9" t="s">
        <v>13</v>
      </c>
      <c r="C7" s="9" t="s">
        <v>14</v>
      </c>
      <c r="D7" s="39">
        <f>SUM(D3+10)</f>
        <v>110</v>
      </c>
      <c r="E7" s="10">
        <v>35.99</v>
      </c>
      <c r="F7" s="11"/>
      <c r="G7" s="35" t="s">
        <v>15</v>
      </c>
      <c r="I7" s="81"/>
      <c r="J7" s="5"/>
    </row>
    <row r="8" spans="1:10" ht="43.5" x14ac:dyDescent="0.35">
      <c r="A8" s="6" t="s">
        <v>16</v>
      </c>
      <c r="B8" s="6" t="s">
        <v>13</v>
      </c>
      <c r="C8" s="6" t="s">
        <v>17</v>
      </c>
      <c r="D8" s="56">
        <v>10</v>
      </c>
      <c r="E8" s="7">
        <v>60</v>
      </c>
      <c r="F8" s="37"/>
      <c r="G8" s="38" t="s">
        <v>15</v>
      </c>
      <c r="I8" s="81"/>
      <c r="J8" s="5"/>
    </row>
    <row r="9" spans="1:10" x14ac:dyDescent="0.35">
      <c r="A9" s="120" t="s">
        <v>18</v>
      </c>
      <c r="B9" s="120"/>
      <c r="C9" s="121"/>
      <c r="D9" s="126"/>
      <c r="E9" s="123"/>
      <c r="F9" s="127"/>
      <c r="G9" s="125"/>
      <c r="I9" s="81"/>
      <c r="J9" s="5"/>
    </row>
    <row r="10" spans="1:10" ht="29" x14ac:dyDescent="0.35">
      <c r="A10" s="13" t="s">
        <v>19</v>
      </c>
      <c r="B10" s="13" t="s">
        <v>20</v>
      </c>
      <c r="C10" s="9" t="s">
        <v>21</v>
      </c>
      <c r="D10" s="110">
        <v>1</v>
      </c>
      <c r="E10" s="11">
        <f>SUM('Suggested Shopping List'!E13)</f>
        <v>132.20000000000002</v>
      </c>
      <c r="F10" s="11">
        <f t="shared" ref="F10:F21" si="0">SUM(D10*E10)</f>
        <v>132.20000000000002</v>
      </c>
      <c r="G10" s="36" t="s">
        <v>22</v>
      </c>
      <c r="I10" s="81"/>
      <c r="J10" s="5"/>
    </row>
    <row r="11" spans="1:10" ht="29" x14ac:dyDescent="0.35">
      <c r="A11" s="12" t="s">
        <v>23</v>
      </c>
      <c r="B11" s="12"/>
      <c r="C11" s="6" t="s">
        <v>24</v>
      </c>
      <c r="D11" s="110">
        <f>SUM(D4/2)</f>
        <v>5</v>
      </c>
      <c r="E11" s="37">
        <v>58</v>
      </c>
      <c r="F11" s="37">
        <f>SUM(D11*E11)</f>
        <v>290</v>
      </c>
      <c r="G11" s="33" t="s">
        <v>25</v>
      </c>
      <c r="I11" s="81"/>
      <c r="J11" s="5"/>
    </row>
    <row r="12" spans="1:10" x14ac:dyDescent="0.35">
      <c r="A12" s="13" t="s">
        <v>26</v>
      </c>
      <c r="B12" s="13" t="s">
        <v>27</v>
      </c>
      <c r="C12" s="9" t="s">
        <v>28</v>
      </c>
      <c r="D12" s="110">
        <f>SUM(D4/2)</f>
        <v>5</v>
      </c>
      <c r="E12" s="11">
        <v>140</v>
      </c>
      <c r="F12" s="11">
        <f>SUM(D12*E12)</f>
        <v>700</v>
      </c>
      <c r="G12" s="35" t="s">
        <v>15</v>
      </c>
      <c r="I12" s="81"/>
      <c r="J12" s="5"/>
    </row>
    <row r="13" spans="1:10" ht="29" x14ac:dyDescent="0.35">
      <c r="A13" s="12" t="s">
        <v>29</v>
      </c>
      <c r="B13" s="12" t="s">
        <v>20</v>
      </c>
      <c r="C13" s="6" t="s">
        <v>30</v>
      </c>
      <c r="D13" s="110">
        <f>SUM(D4)</f>
        <v>10</v>
      </c>
      <c r="E13" s="37">
        <v>198</v>
      </c>
      <c r="F13" s="37">
        <f t="shared" si="0"/>
        <v>1980</v>
      </c>
      <c r="G13" s="46" t="s">
        <v>22</v>
      </c>
      <c r="I13" s="81"/>
      <c r="J13" s="5"/>
    </row>
    <row r="14" spans="1:10" ht="29" x14ac:dyDescent="0.35">
      <c r="A14" s="13" t="s">
        <v>31</v>
      </c>
      <c r="B14" s="13" t="s">
        <v>20</v>
      </c>
      <c r="C14" s="9" t="s">
        <v>32</v>
      </c>
      <c r="D14" s="110">
        <f>SUM(D4)</f>
        <v>10</v>
      </c>
      <c r="E14" s="11">
        <v>527</v>
      </c>
      <c r="F14" s="11">
        <f t="shared" si="0"/>
        <v>5270</v>
      </c>
      <c r="G14" s="36" t="s">
        <v>33</v>
      </c>
      <c r="I14" s="81"/>
      <c r="J14" s="5"/>
    </row>
    <row r="15" spans="1:10" ht="29" x14ac:dyDescent="0.35">
      <c r="A15" s="12" t="s">
        <v>34</v>
      </c>
      <c r="B15" s="12" t="s">
        <v>13</v>
      </c>
      <c r="C15" s="6" t="s">
        <v>35</v>
      </c>
      <c r="D15" s="110">
        <v>20</v>
      </c>
      <c r="E15" s="37">
        <v>80.5</v>
      </c>
      <c r="F15" s="37">
        <f t="shared" si="0"/>
        <v>1610</v>
      </c>
      <c r="G15" s="38" t="s">
        <v>15</v>
      </c>
      <c r="I15" s="81"/>
      <c r="J15" s="5"/>
    </row>
    <row r="16" spans="1:10" ht="29" x14ac:dyDescent="0.35">
      <c r="A16" s="13" t="s">
        <v>36</v>
      </c>
      <c r="B16" s="13" t="s">
        <v>37</v>
      </c>
      <c r="C16" s="9" t="s">
        <v>38</v>
      </c>
      <c r="D16" s="111">
        <v>1</v>
      </c>
      <c r="E16" s="11">
        <v>76</v>
      </c>
      <c r="F16" s="11">
        <f t="shared" si="0"/>
        <v>76</v>
      </c>
      <c r="G16" s="35" t="s">
        <v>15</v>
      </c>
      <c r="I16" s="81"/>
      <c r="J16" s="5"/>
    </row>
    <row r="17" spans="1:10" x14ac:dyDescent="0.35">
      <c r="A17" s="12" t="s">
        <v>39</v>
      </c>
      <c r="B17" s="12" t="s">
        <v>40</v>
      </c>
      <c r="C17" s="6" t="s">
        <v>41</v>
      </c>
      <c r="D17" s="110">
        <v>15</v>
      </c>
      <c r="E17" s="37"/>
      <c r="F17" s="37">
        <f t="shared" si="0"/>
        <v>0</v>
      </c>
      <c r="G17" s="38" t="s">
        <v>42</v>
      </c>
      <c r="I17" s="81"/>
      <c r="J17" s="5"/>
    </row>
    <row r="18" spans="1:10" s="78" customFormat="1" ht="29" x14ac:dyDescent="0.35">
      <c r="A18" s="13" t="s">
        <v>43</v>
      </c>
      <c r="B18" s="13"/>
      <c r="C18" s="13" t="s">
        <v>44</v>
      </c>
      <c r="D18" s="111">
        <v>1</v>
      </c>
      <c r="E18" s="11">
        <v>380</v>
      </c>
      <c r="F18" s="11">
        <f t="shared" si="0"/>
        <v>380</v>
      </c>
      <c r="G18" s="36" t="s">
        <v>25</v>
      </c>
      <c r="H18" s="80"/>
      <c r="I18" s="81"/>
      <c r="J18" s="79"/>
    </row>
    <row r="19" spans="1:10" s="78" customFormat="1" ht="29" x14ac:dyDescent="0.35">
      <c r="A19" s="12" t="s">
        <v>45</v>
      </c>
      <c r="B19" s="12"/>
      <c r="C19" s="12" t="s">
        <v>46</v>
      </c>
      <c r="D19" s="111">
        <v>1</v>
      </c>
      <c r="E19" s="37">
        <v>300</v>
      </c>
      <c r="F19" s="37">
        <f t="shared" si="0"/>
        <v>300</v>
      </c>
      <c r="G19" s="33" t="s">
        <v>25</v>
      </c>
      <c r="H19" s="80"/>
      <c r="I19" s="81"/>
      <c r="J19" s="79"/>
    </row>
    <row r="20" spans="1:10" s="78" customFormat="1" ht="29" x14ac:dyDescent="0.35">
      <c r="A20" s="13" t="s">
        <v>47</v>
      </c>
      <c r="B20" s="13"/>
      <c r="C20" s="13" t="s">
        <v>48</v>
      </c>
      <c r="D20" s="111">
        <v>1</v>
      </c>
      <c r="E20" s="11">
        <v>100</v>
      </c>
      <c r="F20" s="11">
        <f>SUM(D20*E20)</f>
        <v>100</v>
      </c>
      <c r="G20" s="36" t="s">
        <v>25</v>
      </c>
      <c r="H20" s="80"/>
      <c r="I20" s="81"/>
      <c r="J20" s="79"/>
    </row>
    <row r="21" spans="1:10" s="78" customFormat="1" ht="29" x14ac:dyDescent="0.35">
      <c r="A21" s="12" t="s">
        <v>49</v>
      </c>
      <c r="B21" s="12"/>
      <c r="C21" s="12" t="s">
        <v>50</v>
      </c>
      <c r="D21" s="111">
        <v>2</v>
      </c>
      <c r="E21" s="37">
        <v>155</v>
      </c>
      <c r="F21" s="37">
        <f t="shared" si="0"/>
        <v>310</v>
      </c>
      <c r="G21" s="33" t="s">
        <v>25</v>
      </c>
      <c r="H21" s="80"/>
      <c r="I21" s="81"/>
      <c r="J21" s="79"/>
    </row>
    <row r="22" spans="1:10" ht="29" x14ac:dyDescent="0.35">
      <c r="A22" s="13" t="s">
        <v>51</v>
      </c>
      <c r="B22" s="13" t="s">
        <v>20</v>
      </c>
      <c r="C22" s="9" t="s">
        <v>52</v>
      </c>
      <c r="D22" s="110">
        <v>1</v>
      </c>
      <c r="E22" s="11">
        <v>25</v>
      </c>
      <c r="F22" s="11">
        <f>SUM(D22*E22)</f>
        <v>25</v>
      </c>
      <c r="G22" s="36" t="s">
        <v>22</v>
      </c>
      <c r="I22" s="81"/>
      <c r="J22" s="5"/>
    </row>
    <row r="23" spans="1:10" x14ac:dyDescent="0.35">
      <c r="A23" s="120" t="s">
        <v>53</v>
      </c>
      <c r="B23" s="120"/>
      <c r="C23" s="121"/>
      <c r="D23" s="122"/>
      <c r="E23" s="127"/>
      <c r="F23" s="127"/>
      <c r="G23" s="125"/>
      <c r="I23" s="81"/>
      <c r="J23" s="5"/>
    </row>
    <row r="24" spans="1:10" ht="29" x14ac:dyDescent="0.35">
      <c r="A24" s="12" t="s">
        <v>54</v>
      </c>
      <c r="B24" s="12" t="s">
        <v>55</v>
      </c>
      <c r="C24" s="6" t="s">
        <v>56</v>
      </c>
      <c r="D24" s="111">
        <v>1</v>
      </c>
      <c r="E24" s="8">
        <v>275.5</v>
      </c>
      <c r="F24" s="8">
        <f t="shared" ref="F24" si="1">SUM(D24*E24)</f>
        <v>275.5</v>
      </c>
      <c r="G24" s="32" t="s">
        <v>15</v>
      </c>
      <c r="I24" s="81"/>
      <c r="J24" s="5"/>
    </row>
    <row r="25" spans="1:10" x14ac:dyDescent="0.35">
      <c r="A25" s="13" t="s">
        <v>26</v>
      </c>
      <c r="B25" s="13" t="s">
        <v>27</v>
      </c>
      <c r="C25" s="9" t="s">
        <v>57</v>
      </c>
      <c r="D25" s="110">
        <v>1</v>
      </c>
      <c r="E25" s="11">
        <v>140</v>
      </c>
      <c r="F25" s="11">
        <f>SUM(D25*E25)</f>
        <v>140</v>
      </c>
      <c r="G25" s="35" t="s">
        <v>15</v>
      </c>
      <c r="I25" s="81"/>
      <c r="J25" s="5"/>
    </row>
    <row r="26" spans="1:10" ht="29" x14ac:dyDescent="0.35">
      <c r="A26" s="12" t="s">
        <v>58</v>
      </c>
      <c r="B26" s="12" t="s">
        <v>59</v>
      </c>
      <c r="C26" s="6" t="s">
        <v>60</v>
      </c>
      <c r="D26" s="110">
        <v>1</v>
      </c>
      <c r="E26" s="8">
        <v>58</v>
      </c>
      <c r="F26" s="8">
        <f>SUM(D26*E26)</f>
        <v>58</v>
      </c>
      <c r="G26" s="33" t="s">
        <v>25</v>
      </c>
      <c r="I26" s="81"/>
      <c r="J26" s="5"/>
    </row>
    <row r="27" spans="1:10" ht="29" x14ac:dyDescent="0.35">
      <c r="A27" s="13" t="s">
        <v>61</v>
      </c>
      <c r="B27" s="13" t="s">
        <v>20</v>
      </c>
      <c r="C27" s="9" t="s">
        <v>62</v>
      </c>
      <c r="D27" s="111">
        <v>1</v>
      </c>
      <c r="E27" s="11">
        <f>SUM('Suggested Shopping List'!E45)</f>
        <v>139.99</v>
      </c>
      <c r="F27" s="11">
        <f>SUM(D27*E27)</f>
        <v>139.99</v>
      </c>
      <c r="G27" s="36" t="s">
        <v>22</v>
      </c>
      <c r="I27" s="81"/>
      <c r="J27" s="5"/>
    </row>
    <row r="28" spans="1:10" x14ac:dyDescent="0.35">
      <c r="A28" s="141" t="s">
        <v>63</v>
      </c>
      <c r="B28" s="141"/>
      <c r="C28" s="142" t="s">
        <v>64</v>
      </c>
      <c r="D28" s="111">
        <v>1</v>
      </c>
      <c r="E28" s="37">
        <v>3.6</v>
      </c>
      <c r="F28" s="37">
        <f>SUM(D28*E28)</f>
        <v>3.6</v>
      </c>
      <c r="G28" s="38" t="s">
        <v>15</v>
      </c>
      <c r="I28" s="81"/>
      <c r="J28" s="5"/>
    </row>
    <row r="29" spans="1:10" x14ac:dyDescent="0.35">
      <c r="A29" s="120"/>
      <c r="B29" s="120"/>
      <c r="C29" s="128" t="s">
        <v>65</v>
      </c>
      <c r="D29" s="126"/>
      <c r="E29" s="129"/>
      <c r="F29" s="129">
        <f>SUM(F7:F27)</f>
        <v>11786.69</v>
      </c>
      <c r="G29" s="125"/>
      <c r="I29" s="81"/>
      <c r="J29" s="5"/>
    </row>
    <row r="30" spans="1:10" x14ac:dyDescent="0.35">
      <c r="D30" s="27"/>
      <c r="G30" s="31"/>
      <c r="I30" s="81"/>
      <c r="J30" s="5"/>
    </row>
    <row r="31" spans="1:10" x14ac:dyDescent="0.35">
      <c r="D31" s="27"/>
      <c r="G31" s="31"/>
      <c r="I31" s="81"/>
      <c r="J31" s="5"/>
    </row>
    <row r="32" spans="1:10" ht="67" customHeight="1" x14ac:dyDescent="0.35">
      <c r="A32" s="92" t="s">
        <v>66</v>
      </c>
      <c r="B32" s="92"/>
      <c r="C32" s="95" t="s">
        <v>6</v>
      </c>
      <c r="D32" s="96" t="s">
        <v>7</v>
      </c>
      <c r="E32" s="97" t="s">
        <v>8</v>
      </c>
      <c r="F32" s="97" t="s">
        <v>9</v>
      </c>
      <c r="G32" s="91" t="s">
        <v>10</v>
      </c>
      <c r="I32" s="81"/>
      <c r="J32" s="5"/>
    </row>
    <row r="33" spans="1:10" x14ac:dyDescent="0.35">
      <c r="A33" s="120" t="s">
        <v>11</v>
      </c>
      <c r="B33" s="120"/>
      <c r="C33" s="121"/>
      <c r="D33" s="122"/>
      <c r="E33" s="123"/>
      <c r="F33" s="123"/>
      <c r="G33" s="125"/>
      <c r="I33" s="81"/>
      <c r="J33" s="5"/>
    </row>
    <row r="34" spans="1:10" ht="29" x14ac:dyDescent="0.35">
      <c r="A34" s="13" t="s">
        <v>67</v>
      </c>
      <c r="B34" s="13"/>
      <c r="C34" s="9" t="s">
        <v>68</v>
      </c>
      <c r="D34" s="111">
        <f>SUM(D7)</f>
        <v>110</v>
      </c>
      <c r="E34" s="10">
        <v>8</v>
      </c>
      <c r="F34" s="11">
        <f>SUM(D34*E34)</f>
        <v>880</v>
      </c>
      <c r="G34" s="35" t="s">
        <v>15</v>
      </c>
      <c r="I34" s="81"/>
      <c r="J34" s="5"/>
    </row>
    <row r="35" spans="1:10" x14ac:dyDescent="0.35">
      <c r="A35" s="120" t="s">
        <v>69</v>
      </c>
      <c r="B35" s="120"/>
      <c r="C35" s="121"/>
      <c r="D35" s="122"/>
      <c r="E35" s="143"/>
      <c r="F35" s="144"/>
      <c r="G35" s="35"/>
      <c r="I35" s="81"/>
      <c r="J35" s="5"/>
    </row>
    <row r="36" spans="1:10" ht="43.5" x14ac:dyDescent="0.35">
      <c r="A36" s="12" t="s">
        <v>70</v>
      </c>
      <c r="B36" s="12" t="s">
        <v>20</v>
      </c>
      <c r="C36" s="6" t="s">
        <v>71</v>
      </c>
      <c r="D36" s="111">
        <v>1</v>
      </c>
      <c r="E36" s="8">
        <f>SUM('Suggested Shopping List'!E38)</f>
        <v>352.18</v>
      </c>
      <c r="F36" s="8">
        <f>SUM(D36*E36)</f>
        <v>352.18</v>
      </c>
      <c r="G36" s="46" t="s">
        <v>22</v>
      </c>
      <c r="I36" s="81"/>
      <c r="J36" s="5"/>
    </row>
    <row r="37" spans="1:10" x14ac:dyDescent="0.35">
      <c r="A37" s="14" t="s">
        <v>72</v>
      </c>
      <c r="B37" s="14" t="s">
        <v>20</v>
      </c>
      <c r="C37" s="15" t="s">
        <v>73</v>
      </c>
      <c r="D37" s="112">
        <v>1</v>
      </c>
      <c r="E37" s="16">
        <v>1390</v>
      </c>
      <c r="F37" s="11">
        <f>SUM(D37*E37)</f>
        <v>1390</v>
      </c>
      <c r="G37" s="35" t="s">
        <v>15</v>
      </c>
      <c r="I37" s="81"/>
      <c r="J37" s="5"/>
    </row>
    <row r="38" spans="1:10" x14ac:dyDescent="0.35">
      <c r="A38" s="17" t="s">
        <v>74</v>
      </c>
      <c r="B38" s="17" t="s">
        <v>27</v>
      </c>
      <c r="C38" s="18" t="s">
        <v>75</v>
      </c>
      <c r="D38" s="112">
        <f>SUM(D4/2)</f>
        <v>5</v>
      </c>
      <c r="E38" s="19">
        <v>140</v>
      </c>
      <c r="F38" s="8">
        <f t="shared" ref="F38:F40" si="2">SUM(D38*E38)</f>
        <v>700</v>
      </c>
      <c r="G38" s="32" t="s">
        <v>15</v>
      </c>
      <c r="I38" s="81"/>
      <c r="J38" s="5"/>
    </row>
    <row r="39" spans="1:10" x14ac:dyDescent="0.35">
      <c r="A39" s="14" t="s">
        <v>76</v>
      </c>
      <c r="B39" s="14" t="s">
        <v>77</v>
      </c>
      <c r="C39" s="15" t="s">
        <v>75</v>
      </c>
      <c r="D39" s="113">
        <f>SUM(D4/3)</f>
        <v>3.3333333333333335</v>
      </c>
      <c r="E39" s="16">
        <v>490.6</v>
      </c>
      <c r="F39" s="11">
        <f t="shared" si="2"/>
        <v>1635.3333333333335</v>
      </c>
      <c r="G39" s="35" t="s">
        <v>15</v>
      </c>
      <c r="I39" s="81"/>
      <c r="J39" s="5"/>
    </row>
    <row r="40" spans="1:10" ht="29" x14ac:dyDescent="0.35">
      <c r="A40" s="17" t="s">
        <v>78</v>
      </c>
      <c r="B40" s="17" t="s">
        <v>20</v>
      </c>
      <c r="C40" s="18" t="s">
        <v>79</v>
      </c>
      <c r="D40" s="113">
        <v>1</v>
      </c>
      <c r="E40" s="19">
        <v>50</v>
      </c>
      <c r="F40" s="37">
        <f t="shared" si="2"/>
        <v>50</v>
      </c>
      <c r="G40" s="46" t="s">
        <v>22</v>
      </c>
      <c r="I40" s="81"/>
      <c r="J40" s="5"/>
    </row>
    <row r="41" spans="1:10" x14ac:dyDescent="0.35">
      <c r="A41" s="13" t="s">
        <v>80</v>
      </c>
      <c r="B41" s="13"/>
      <c r="C41" s="9" t="s">
        <v>81</v>
      </c>
      <c r="D41" s="111">
        <v>1</v>
      </c>
      <c r="E41" s="11">
        <v>1950</v>
      </c>
      <c r="F41" s="11">
        <f t="shared" ref="F41" si="3">SUM(D41*E41)</f>
        <v>1950</v>
      </c>
      <c r="G41" s="35" t="s">
        <v>15</v>
      </c>
      <c r="I41" s="81"/>
      <c r="J41" s="5"/>
    </row>
    <row r="42" spans="1:10" x14ac:dyDescent="0.35">
      <c r="A42" s="120" t="s">
        <v>53</v>
      </c>
      <c r="B42" s="120"/>
      <c r="C42" s="121"/>
      <c r="D42" s="122"/>
      <c r="E42" s="127"/>
      <c r="F42" s="127"/>
      <c r="G42" s="125"/>
      <c r="I42" s="81"/>
      <c r="J42" s="5"/>
    </row>
    <row r="43" spans="1:10" x14ac:dyDescent="0.35">
      <c r="A43" s="17" t="s">
        <v>82</v>
      </c>
      <c r="B43" s="17" t="s">
        <v>83</v>
      </c>
      <c r="C43" s="18" t="s">
        <v>84</v>
      </c>
      <c r="D43" s="112">
        <v>1</v>
      </c>
      <c r="E43" s="19">
        <v>2800</v>
      </c>
      <c r="F43" s="8">
        <f>SUM(D43*E43)</f>
        <v>2800</v>
      </c>
      <c r="G43" s="32" t="s">
        <v>15</v>
      </c>
      <c r="I43" s="81"/>
      <c r="J43" s="5"/>
    </row>
    <row r="44" spans="1:10" ht="29" x14ac:dyDescent="0.35">
      <c r="A44" s="13" t="s">
        <v>85</v>
      </c>
      <c r="B44" s="13" t="s">
        <v>20</v>
      </c>
      <c r="C44" s="9" t="s">
        <v>86</v>
      </c>
      <c r="D44" s="111">
        <v>1</v>
      </c>
      <c r="E44" s="11">
        <v>850</v>
      </c>
      <c r="F44" s="11">
        <f>SUM(D44*E44)</f>
        <v>850</v>
      </c>
      <c r="G44" s="36" t="s">
        <v>22</v>
      </c>
      <c r="I44" s="81"/>
      <c r="J44" s="5"/>
    </row>
    <row r="45" spans="1:10" ht="29" x14ac:dyDescent="0.35">
      <c r="A45" s="17" t="s">
        <v>87</v>
      </c>
      <c r="B45" s="17" t="s">
        <v>20</v>
      </c>
      <c r="C45" s="18" t="s">
        <v>88</v>
      </c>
      <c r="D45" s="112">
        <v>1</v>
      </c>
      <c r="E45" s="19">
        <v>57.68</v>
      </c>
      <c r="F45" s="8">
        <f t="shared" ref="F45:F48" si="4">SUM(D45*E45)</f>
        <v>57.68</v>
      </c>
      <c r="G45" s="46" t="s">
        <v>22</v>
      </c>
      <c r="I45" s="81"/>
      <c r="J45" s="5"/>
    </row>
    <row r="46" spans="1:10" hidden="1" x14ac:dyDescent="0.35">
      <c r="A46" s="14" t="s">
        <v>89</v>
      </c>
      <c r="B46" s="14"/>
      <c r="C46" s="15"/>
      <c r="D46" s="112"/>
      <c r="E46" s="16"/>
      <c r="F46" s="11">
        <f t="shared" si="4"/>
        <v>0</v>
      </c>
      <c r="G46" s="32"/>
      <c r="I46" s="81"/>
      <c r="J46" s="5"/>
    </row>
    <row r="47" spans="1:10" x14ac:dyDescent="0.35">
      <c r="A47" s="13" t="s">
        <v>90</v>
      </c>
      <c r="B47" s="13" t="s">
        <v>20</v>
      </c>
      <c r="C47" s="9" t="s">
        <v>91</v>
      </c>
      <c r="D47" s="111">
        <v>2</v>
      </c>
      <c r="E47" s="11">
        <v>170</v>
      </c>
      <c r="F47" s="11">
        <f>SUM(D47*E47)</f>
        <v>340</v>
      </c>
      <c r="G47" s="36" t="s">
        <v>33</v>
      </c>
      <c r="I47" s="81"/>
      <c r="J47" s="5"/>
    </row>
    <row r="48" spans="1:10" ht="29" x14ac:dyDescent="0.35">
      <c r="A48" s="17" t="s">
        <v>92</v>
      </c>
      <c r="B48" s="17" t="s">
        <v>20</v>
      </c>
      <c r="C48" s="18" t="s">
        <v>93</v>
      </c>
      <c r="D48" s="113">
        <v>5</v>
      </c>
      <c r="E48" s="37">
        <v>170</v>
      </c>
      <c r="F48" s="37">
        <f t="shared" si="4"/>
        <v>850</v>
      </c>
      <c r="G48" s="46" t="s">
        <v>33</v>
      </c>
      <c r="I48" s="81"/>
      <c r="J48" s="5"/>
    </row>
    <row r="49" spans="1:10" x14ac:dyDescent="0.35">
      <c r="A49" s="120"/>
      <c r="B49" s="120"/>
      <c r="C49" s="128" t="s">
        <v>65</v>
      </c>
      <c r="D49" s="126"/>
      <c r="E49" s="129"/>
      <c r="F49" s="129">
        <f>SUM(F36:F48)</f>
        <v>10975.193333333335</v>
      </c>
      <c r="G49" s="125"/>
      <c r="I49" s="81"/>
      <c r="J49" s="5"/>
    </row>
    <row r="50" spans="1:10" x14ac:dyDescent="0.35">
      <c r="D50" s="27"/>
      <c r="G50" s="31"/>
      <c r="I50" s="81"/>
      <c r="J50" s="5"/>
    </row>
    <row r="51" spans="1:10" x14ac:dyDescent="0.35">
      <c r="D51" s="27"/>
      <c r="G51" s="31"/>
      <c r="I51" s="81"/>
      <c r="J51" s="5"/>
    </row>
    <row r="52" spans="1:10" x14ac:dyDescent="0.35">
      <c r="A52" s="130" t="s">
        <v>94</v>
      </c>
      <c r="B52" s="130"/>
      <c r="C52" s="131"/>
      <c r="D52" s="132"/>
      <c r="E52" s="133"/>
      <c r="F52" s="133"/>
      <c r="G52" s="125"/>
      <c r="I52" s="81"/>
      <c r="J52" s="5"/>
    </row>
    <row r="53" spans="1:10" x14ac:dyDescent="0.35">
      <c r="A53" s="84" t="s">
        <v>95</v>
      </c>
      <c r="B53" s="85"/>
      <c r="C53" s="85"/>
      <c r="D53" s="28"/>
      <c r="E53" s="20"/>
      <c r="F53" s="20"/>
      <c r="G53" s="32"/>
      <c r="I53" s="81"/>
      <c r="J53" s="5"/>
    </row>
    <row r="54" spans="1:10" x14ac:dyDescent="0.35">
      <c r="A54" s="9" t="s">
        <v>96</v>
      </c>
      <c r="B54" s="13" t="s">
        <v>97</v>
      </c>
      <c r="C54" s="9" t="s">
        <v>98</v>
      </c>
      <c r="D54" s="111">
        <f>SUM(D3/50)</f>
        <v>2</v>
      </c>
      <c r="E54" s="11">
        <v>60</v>
      </c>
      <c r="F54" s="11">
        <f>SUM(D54*E54)</f>
        <v>120</v>
      </c>
      <c r="G54" s="35" t="s">
        <v>15</v>
      </c>
      <c r="J54" s="5"/>
    </row>
    <row r="55" spans="1:10" x14ac:dyDescent="0.35">
      <c r="A55" s="6" t="s">
        <v>99</v>
      </c>
      <c r="B55" s="17" t="s">
        <v>100</v>
      </c>
      <c r="C55" s="6" t="s">
        <v>98</v>
      </c>
      <c r="D55" s="111">
        <f>SUM(D3/25)</f>
        <v>4</v>
      </c>
      <c r="E55" s="8">
        <v>60</v>
      </c>
      <c r="F55" s="8">
        <f t="shared" ref="F55:F89" si="5">SUM(D55*E55)</f>
        <v>240</v>
      </c>
      <c r="G55" s="32" t="s">
        <v>15</v>
      </c>
      <c r="I55" s="81"/>
      <c r="J55" s="5"/>
    </row>
    <row r="56" spans="1:10" x14ac:dyDescent="0.35">
      <c r="A56" s="9" t="s">
        <v>101</v>
      </c>
      <c r="B56" s="14" t="s">
        <v>102</v>
      </c>
      <c r="C56" s="9" t="s">
        <v>98</v>
      </c>
      <c r="D56" s="112">
        <f>SUM(D3/25)</f>
        <v>4</v>
      </c>
      <c r="E56" s="11">
        <v>60</v>
      </c>
      <c r="F56" s="11">
        <f t="shared" si="5"/>
        <v>240</v>
      </c>
      <c r="G56" s="35" t="s">
        <v>15</v>
      </c>
      <c r="I56" s="81"/>
      <c r="J56" s="5"/>
    </row>
    <row r="57" spans="1:10" x14ac:dyDescent="0.35">
      <c r="A57" s="6" t="s">
        <v>103</v>
      </c>
      <c r="B57" s="17" t="s">
        <v>104</v>
      </c>
      <c r="C57" s="6" t="s">
        <v>98</v>
      </c>
      <c r="D57" s="111">
        <f>SUM(D3/25)</f>
        <v>4</v>
      </c>
      <c r="E57" s="8">
        <v>60</v>
      </c>
      <c r="F57" s="8">
        <f t="shared" si="5"/>
        <v>240</v>
      </c>
      <c r="G57" s="32" t="s">
        <v>15</v>
      </c>
      <c r="I57" s="81"/>
      <c r="J57" s="5"/>
    </row>
    <row r="58" spans="1:10" x14ac:dyDescent="0.35">
      <c r="A58" s="9" t="s">
        <v>105</v>
      </c>
      <c r="B58" s="14" t="s">
        <v>106</v>
      </c>
      <c r="C58" s="9" t="s">
        <v>98</v>
      </c>
      <c r="D58" s="112">
        <f>SUM(D3/25)</f>
        <v>4</v>
      </c>
      <c r="E58" s="11">
        <v>60</v>
      </c>
      <c r="F58" s="11">
        <f t="shared" si="5"/>
        <v>240</v>
      </c>
      <c r="G58" s="35" t="s">
        <v>15</v>
      </c>
      <c r="I58" s="81"/>
      <c r="J58" s="5"/>
    </row>
    <row r="59" spans="1:10" x14ac:dyDescent="0.35">
      <c r="A59" s="6" t="s">
        <v>107</v>
      </c>
      <c r="B59" s="17" t="s">
        <v>108</v>
      </c>
      <c r="C59" s="6" t="s">
        <v>98</v>
      </c>
      <c r="D59" s="112">
        <f>SUM(D3/50)</f>
        <v>2</v>
      </c>
      <c r="E59" s="8">
        <v>60</v>
      </c>
      <c r="F59" s="8">
        <f t="shared" si="5"/>
        <v>120</v>
      </c>
      <c r="G59" s="32" t="s">
        <v>15</v>
      </c>
      <c r="I59" s="81"/>
      <c r="J59" s="5"/>
    </row>
    <row r="60" spans="1:10" x14ac:dyDescent="0.35">
      <c r="A60" s="21"/>
      <c r="B60" s="21"/>
      <c r="C60" s="22" t="s">
        <v>349</v>
      </c>
      <c r="D60" s="23">
        <f>SUM(D54:D59)</f>
        <v>20</v>
      </c>
      <c r="E60" s="24">
        <v>60</v>
      </c>
      <c r="F60" s="24">
        <f t="shared" si="5"/>
        <v>1200</v>
      </c>
      <c r="G60" s="35"/>
      <c r="I60" s="81"/>
      <c r="J60" s="5"/>
    </row>
    <row r="61" spans="1:10" x14ac:dyDescent="0.35">
      <c r="A61" s="84" t="s">
        <v>109</v>
      </c>
      <c r="B61" s="85"/>
      <c r="C61" s="85"/>
      <c r="D61" s="145"/>
      <c r="E61" s="41"/>
      <c r="F61" s="41"/>
      <c r="G61" s="38"/>
      <c r="I61" s="81"/>
      <c r="J61" s="5"/>
    </row>
    <row r="62" spans="1:10" s="80" customFormat="1" x14ac:dyDescent="0.35">
      <c r="A62" s="6" t="s">
        <v>110</v>
      </c>
      <c r="B62" s="12" t="s">
        <v>111</v>
      </c>
      <c r="C62" s="6" t="s">
        <v>112</v>
      </c>
      <c r="D62" s="111">
        <f>SUM(D2/2/10)+2</f>
        <v>2</v>
      </c>
      <c r="E62" s="37">
        <v>22.95</v>
      </c>
      <c r="F62" s="37">
        <f t="shared" ref="F62" si="6">SUM(D62*E62)</f>
        <v>45.9</v>
      </c>
      <c r="G62" s="83" t="s">
        <v>15</v>
      </c>
      <c r="I62" s="81"/>
      <c r="J62" s="81"/>
    </row>
    <row r="63" spans="1:10" x14ac:dyDescent="0.35">
      <c r="A63" s="9" t="s">
        <v>113</v>
      </c>
      <c r="B63" s="14" t="s">
        <v>114</v>
      </c>
      <c r="C63" s="9" t="s">
        <v>112</v>
      </c>
      <c r="D63" s="112">
        <f>SUM(D3/2/10)+2</f>
        <v>7</v>
      </c>
      <c r="E63" s="11">
        <v>22.95</v>
      </c>
      <c r="F63" s="11">
        <f t="shared" si="5"/>
        <v>160.65</v>
      </c>
      <c r="G63" s="35" t="s">
        <v>15</v>
      </c>
      <c r="I63" s="81"/>
      <c r="J63" s="5"/>
    </row>
    <row r="64" spans="1:10" x14ac:dyDescent="0.35">
      <c r="A64" s="6" t="s">
        <v>115</v>
      </c>
      <c r="B64" s="17" t="s">
        <v>116</v>
      </c>
      <c r="C64" s="6" t="s">
        <v>112</v>
      </c>
      <c r="D64" s="112">
        <f>SUM(D3/2/10)+2</f>
        <v>7</v>
      </c>
      <c r="E64" s="37">
        <v>22.95</v>
      </c>
      <c r="F64" s="8">
        <f t="shared" si="5"/>
        <v>160.65</v>
      </c>
      <c r="G64" s="32" t="s">
        <v>15</v>
      </c>
      <c r="I64" s="81"/>
      <c r="J64" s="5"/>
    </row>
    <row r="65" spans="1:10" x14ac:dyDescent="0.35">
      <c r="A65" s="21"/>
      <c r="B65" s="21"/>
      <c r="C65" s="22" t="s">
        <v>117</v>
      </c>
      <c r="D65" s="23">
        <f>SUM(D63:D64)</f>
        <v>14</v>
      </c>
      <c r="E65" s="24"/>
      <c r="F65" s="24">
        <f>SUM(F62:F64)</f>
        <v>367.20000000000005</v>
      </c>
      <c r="G65" s="35"/>
      <c r="I65" s="81"/>
      <c r="J65" s="5"/>
    </row>
    <row r="66" spans="1:10" x14ac:dyDescent="0.35">
      <c r="A66" s="87" t="s">
        <v>118</v>
      </c>
      <c r="B66" s="88"/>
      <c r="C66" s="89"/>
      <c r="D66" s="40"/>
      <c r="E66" s="41"/>
      <c r="F66" s="41"/>
      <c r="G66" s="38"/>
      <c r="I66" s="82"/>
      <c r="J66" s="42"/>
    </row>
    <row r="67" spans="1:10" x14ac:dyDescent="0.35">
      <c r="A67" s="9" t="s">
        <v>119</v>
      </c>
      <c r="B67" s="14" t="s">
        <v>120</v>
      </c>
      <c r="C67" s="9" t="s">
        <v>121</v>
      </c>
      <c r="D67" s="114"/>
      <c r="E67" s="11">
        <v>25</v>
      </c>
      <c r="F67" s="11">
        <f t="shared" si="5"/>
        <v>0</v>
      </c>
      <c r="G67" s="35" t="s">
        <v>15</v>
      </c>
      <c r="I67" s="81"/>
      <c r="J67" s="5"/>
    </row>
    <row r="68" spans="1:10" x14ac:dyDescent="0.35">
      <c r="A68" s="6" t="s">
        <v>122</v>
      </c>
      <c r="B68" s="17" t="s">
        <v>123</v>
      </c>
      <c r="C68" s="6" t="s">
        <v>121</v>
      </c>
      <c r="D68" s="114"/>
      <c r="E68" s="37">
        <v>25</v>
      </c>
      <c r="F68" s="37">
        <f t="shared" si="5"/>
        <v>0</v>
      </c>
      <c r="G68" s="38" t="s">
        <v>15</v>
      </c>
      <c r="I68" s="82"/>
      <c r="J68" s="42"/>
    </row>
    <row r="69" spans="1:10" x14ac:dyDescent="0.35">
      <c r="A69" s="9" t="s">
        <v>124</v>
      </c>
      <c r="B69" s="14" t="s">
        <v>125</v>
      </c>
      <c r="C69" s="9" t="s">
        <v>121</v>
      </c>
      <c r="D69" s="114"/>
      <c r="E69" s="11">
        <v>25</v>
      </c>
      <c r="F69" s="11">
        <f t="shared" si="5"/>
        <v>0</v>
      </c>
      <c r="G69" s="35" t="s">
        <v>15</v>
      </c>
      <c r="I69" s="81"/>
      <c r="J69" s="5"/>
    </row>
    <row r="70" spans="1:10" x14ac:dyDescent="0.35">
      <c r="A70" s="6" t="s">
        <v>126</v>
      </c>
      <c r="B70" s="17" t="s">
        <v>127</v>
      </c>
      <c r="C70" s="6" t="s">
        <v>121</v>
      </c>
      <c r="D70" s="114"/>
      <c r="E70" s="37">
        <v>25</v>
      </c>
      <c r="F70" s="37">
        <f t="shared" si="5"/>
        <v>0</v>
      </c>
      <c r="G70" s="38" t="s">
        <v>15</v>
      </c>
      <c r="I70" s="82"/>
      <c r="J70" s="42"/>
    </row>
    <row r="71" spans="1:10" x14ac:dyDescent="0.35">
      <c r="A71" s="9" t="s">
        <v>128</v>
      </c>
      <c r="B71" s="14" t="s">
        <v>129</v>
      </c>
      <c r="C71" s="9" t="s">
        <v>121</v>
      </c>
      <c r="D71" s="114"/>
      <c r="E71" s="11">
        <v>25</v>
      </c>
      <c r="F71" s="11">
        <f t="shared" si="5"/>
        <v>0</v>
      </c>
      <c r="G71" s="35" t="s">
        <v>15</v>
      </c>
      <c r="I71" s="81"/>
      <c r="J71" s="5"/>
    </row>
    <row r="72" spans="1:10" x14ac:dyDescent="0.35">
      <c r="A72" s="6" t="s">
        <v>130</v>
      </c>
      <c r="B72" s="17" t="s">
        <v>131</v>
      </c>
      <c r="C72" s="6" t="s">
        <v>121</v>
      </c>
      <c r="D72" s="114"/>
      <c r="E72" s="37">
        <v>25</v>
      </c>
      <c r="F72" s="37">
        <f t="shared" si="5"/>
        <v>0</v>
      </c>
      <c r="G72" s="38" t="s">
        <v>15</v>
      </c>
      <c r="I72" s="82"/>
      <c r="J72" s="42"/>
    </row>
    <row r="73" spans="1:10" x14ac:dyDescent="0.35">
      <c r="A73" s="30"/>
      <c r="B73" s="30"/>
      <c r="C73" s="22" t="s">
        <v>348</v>
      </c>
      <c r="D73" s="23">
        <f>SUM(D67:D72)</f>
        <v>0</v>
      </c>
      <c r="E73" s="24"/>
      <c r="F73" s="24">
        <f>SUM(F67:F72)</f>
        <v>0</v>
      </c>
      <c r="G73" s="35"/>
      <c r="I73" s="81"/>
      <c r="J73" s="5"/>
    </row>
    <row r="74" spans="1:10" x14ac:dyDescent="0.35">
      <c r="A74" s="146" t="s">
        <v>132</v>
      </c>
      <c r="B74" s="147"/>
      <c r="C74" s="148"/>
      <c r="D74" s="145"/>
      <c r="E74" s="41"/>
      <c r="F74" s="41"/>
      <c r="G74" s="38"/>
      <c r="I74" s="81"/>
      <c r="J74" s="5"/>
    </row>
    <row r="75" spans="1:10" x14ac:dyDescent="0.35">
      <c r="A75" s="17" t="s">
        <v>133</v>
      </c>
      <c r="B75" s="17" t="s">
        <v>133</v>
      </c>
      <c r="C75" s="6" t="s">
        <v>134</v>
      </c>
      <c r="D75" s="114"/>
      <c r="E75" s="37">
        <v>25</v>
      </c>
      <c r="F75" s="37">
        <f t="shared" ref="F75" si="7">SUM(D75*E75)</f>
        <v>0</v>
      </c>
      <c r="G75" s="38" t="s">
        <v>15</v>
      </c>
      <c r="I75" s="82"/>
      <c r="J75" s="42"/>
    </row>
    <row r="76" spans="1:10" x14ac:dyDescent="0.35">
      <c r="A76" s="14" t="s">
        <v>135</v>
      </c>
      <c r="B76" s="14" t="s">
        <v>135</v>
      </c>
      <c r="C76" s="9" t="s">
        <v>136</v>
      </c>
      <c r="D76" s="114"/>
      <c r="E76" s="11">
        <v>25</v>
      </c>
      <c r="F76" s="11">
        <f t="shared" ref="F76:F77" si="8">SUM(D76*E76)</f>
        <v>0</v>
      </c>
      <c r="G76" s="35" t="s">
        <v>15</v>
      </c>
      <c r="I76" s="81"/>
      <c r="J76" s="5"/>
    </row>
    <row r="77" spans="1:10" x14ac:dyDescent="0.35">
      <c r="A77" s="17" t="s">
        <v>137</v>
      </c>
      <c r="B77" s="17" t="s">
        <v>137</v>
      </c>
      <c r="C77" s="6" t="s">
        <v>138</v>
      </c>
      <c r="D77" s="114"/>
      <c r="E77" s="37">
        <v>25</v>
      </c>
      <c r="F77" s="37">
        <f t="shared" si="8"/>
        <v>0</v>
      </c>
      <c r="G77" s="38" t="s">
        <v>15</v>
      </c>
      <c r="I77" s="82"/>
      <c r="J77" s="42"/>
    </row>
    <row r="78" spans="1:10" x14ac:dyDescent="0.35">
      <c r="A78" s="14" t="s">
        <v>139</v>
      </c>
      <c r="B78" s="14" t="s">
        <v>139</v>
      </c>
      <c r="C78" s="9" t="s">
        <v>140</v>
      </c>
      <c r="D78" s="114"/>
      <c r="E78" s="11">
        <v>25</v>
      </c>
      <c r="F78" s="11">
        <f t="shared" ref="F78:F81" si="9">SUM(D78*E78)</f>
        <v>0</v>
      </c>
      <c r="G78" s="35" t="s">
        <v>15</v>
      </c>
      <c r="I78" s="81"/>
      <c r="J78" s="5"/>
    </row>
    <row r="79" spans="1:10" x14ac:dyDescent="0.35">
      <c r="A79" s="17" t="s">
        <v>141</v>
      </c>
      <c r="B79" s="17" t="s">
        <v>141</v>
      </c>
      <c r="C79" s="6" t="s">
        <v>142</v>
      </c>
      <c r="D79" s="114"/>
      <c r="E79" s="37">
        <v>25</v>
      </c>
      <c r="F79" s="37">
        <f t="shared" si="9"/>
        <v>0</v>
      </c>
      <c r="G79" s="38" t="s">
        <v>15</v>
      </c>
      <c r="I79" s="82"/>
      <c r="J79" s="42"/>
    </row>
    <row r="80" spans="1:10" x14ac:dyDescent="0.35">
      <c r="A80" s="14" t="s">
        <v>143</v>
      </c>
      <c r="B80" s="14" t="s">
        <v>143</v>
      </c>
      <c r="C80" s="9" t="s">
        <v>144</v>
      </c>
      <c r="D80" s="114"/>
      <c r="E80" s="11">
        <v>25</v>
      </c>
      <c r="F80" s="11">
        <f t="shared" si="9"/>
        <v>0</v>
      </c>
      <c r="G80" s="35" t="s">
        <v>15</v>
      </c>
      <c r="I80" s="81"/>
      <c r="J80" s="5"/>
    </row>
    <row r="81" spans="1:10" x14ac:dyDescent="0.35">
      <c r="A81" s="17" t="s">
        <v>145</v>
      </c>
      <c r="B81" s="17" t="s">
        <v>145</v>
      </c>
      <c r="C81" s="6" t="s">
        <v>146</v>
      </c>
      <c r="D81" s="114"/>
      <c r="E81" s="37">
        <v>25</v>
      </c>
      <c r="F81" s="37">
        <f t="shared" si="9"/>
        <v>0</v>
      </c>
      <c r="G81" s="38" t="s">
        <v>15</v>
      </c>
      <c r="I81" s="82"/>
      <c r="J81" s="42"/>
    </row>
    <row r="82" spans="1:10" x14ac:dyDescent="0.35">
      <c r="A82" s="21"/>
      <c r="B82" s="21"/>
      <c r="C82" s="22" t="s">
        <v>347</v>
      </c>
      <c r="D82" s="23">
        <f>SUM(D75:D81)</f>
        <v>0</v>
      </c>
      <c r="E82" s="24"/>
      <c r="F82" s="24">
        <f>SUM(F75:F81)</f>
        <v>0</v>
      </c>
      <c r="G82" s="35"/>
      <c r="I82" s="81"/>
      <c r="J82" s="5"/>
    </row>
    <row r="83" spans="1:10" x14ac:dyDescent="0.35">
      <c r="A83" s="86" t="s">
        <v>147</v>
      </c>
      <c r="B83" s="86"/>
      <c r="C83" s="86"/>
      <c r="D83" s="29"/>
      <c r="E83" s="8"/>
      <c r="F83" s="8"/>
      <c r="G83" s="32"/>
      <c r="I83" s="81"/>
      <c r="J83" s="5"/>
    </row>
    <row r="84" spans="1:10" x14ac:dyDescent="0.35">
      <c r="A84" s="14" t="s">
        <v>148</v>
      </c>
      <c r="B84" s="14" t="s">
        <v>148</v>
      </c>
      <c r="C84" s="15" t="s">
        <v>149</v>
      </c>
      <c r="D84" s="113">
        <f>SUM(D3*35%)</f>
        <v>35</v>
      </c>
      <c r="E84" s="11">
        <v>34.99</v>
      </c>
      <c r="F84" s="11">
        <f t="shared" si="5"/>
        <v>1224.6500000000001</v>
      </c>
      <c r="G84" s="32" t="s">
        <v>15</v>
      </c>
      <c r="I84" s="81"/>
      <c r="J84" s="5"/>
    </row>
    <row r="85" spans="1:10" x14ac:dyDescent="0.35">
      <c r="A85" s="17" t="s">
        <v>150</v>
      </c>
      <c r="B85" s="17" t="s">
        <v>150</v>
      </c>
      <c r="C85" s="18" t="s">
        <v>151</v>
      </c>
      <c r="D85" s="113">
        <f>SUM(D3*25%)</f>
        <v>25</v>
      </c>
      <c r="E85" s="11">
        <v>34.99</v>
      </c>
      <c r="F85" s="8">
        <f t="shared" si="5"/>
        <v>874.75</v>
      </c>
      <c r="G85" s="32" t="s">
        <v>15</v>
      </c>
      <c r="I85" s="81"/>
      <c r="J85" s="5"/>
    </row>
    <row r="86" spans="1:10" x14ac:dyDescent="0.35">
      <c r="A86" s="14" t="s">
        <v>152</v>
      </c>
      <c r="B86" s="14" t="s">
        <v>152</v>
      </c>
      <c r="C86" s="15" t="s">
        <v>153</v>
      </c>
      <c r="D86" s="113">
        <f>SUM(D3*10%)</f>
        <v>10</v>
      </c>
      <c r="E86" s="11">
        <v>34.99</v>
      </c>
      <c r="F86" s="11">
        <f t="shared" si="5"/>
        <v>349.90000000000003</v>
      </c>
      <c r="G86" s="32" t="s">
        <v>15</v>
      </c>
      <c r="I86" s="81"/>
      <c r="J86" s="5"/>
    </row>
    <row r="87" spans="1:10" x14ac:dyDescent="0.35">
      <c r="A87" s="17" t="s">
        <v>154</v>
      </c>
      <c r="B87" s="17" t="s">
        <v>154</v>
      </c>
      <c r="C87" s="18" t="s">
        <v>155</v>
      </c>
      <c r="D87" s="113">
        <f>SUM(D3*5%)</f>
        <v>5</v>
      </c>
      <c r="E87" s="11">
        <v>34.99</v>
      </c>
      <c r="F87" s="8">
        <f t="shared" si="5"/>
        <v>174.95000000000002</v>
      </c>
      <c r="G87" s="32" t="s">
        <v>15</v>
      </c>
      <c r="I87" s="81"/>
      <c r="J87" s="5"/>
    </row>
    <row r="88" spans="1:10" x14ac:dyDescent="0.35">
      <c r="A88" s="14" t="s">
        <v>156</v>
      </c>
      <c r="B88" s="14" t="s">
        <v>156</v>
      </c>
      <c r="C88" s="15" t="s">
        <v>157</v>
      </c>
      <c r="D88" s="113">
        <f>SUM(D3*15%)</f>
        <v>15</v>
      </c>
      <c r="E88" s="11">
        <v>34.99</v>
      </c>
      <c r="F88" s="11">
        <f t="shared" si="5"/>
        <v>524.85</v>
      </c>
      <c r="G88" s="32" t="s">
        <v>15</v>
      </c>
      <c r="I88" s="81"/>
      <c r="J88" s="5"/>
    </row>
    <row r="89" spans="1:10" x14ac:dyDescent="0.35">
      <c r="A89" s="17" t="s">
        <v>158</v>
      </c>
      <c r="B89" s="17" t="s">
        <v>158</v>
      </c>
      <c r="C89" s="18" t="s">
        <v>159</v>
      </c>
      <c r="D89" s="113">
        <f>SUM(D3*30%)</f>
        <v>30</v>
      </c>
      <c r="E89" s="11">
        <v>34.99</v>
      </c>
      <c r="F89" s="8">
        <f t="shared" si="5"/>
        <v>1049.7</v>
      </c>
      <c r="G89" s="32" t="s">
        <v>15</v>
      </c>
      <c r="I89" s="81"/>
      <c r="J89" s="5"/>
    </row>
    <row r="90" spans="1:10" x14ac:dyDescent="0.35">
      <c r="A90" s="21"/>
      <c r="B90" s="21"/>
      <c r="C90" s="22" t="s">
        <v>346</v>
      </c>
      <c r="D90" s="23">
        <f>SUM(D84:D89)</f>
        <v>120</v>
      </c>
      <c r="E90" s="24">
        <v>35.99</v>
      </c>
      <c r="F90" s="24">
        <f>SUM(D90*E90)</f>
        <v>4318.8</v>
      </c>
      <c r="G90" s="35"/>
      <c r="I90" s="81"/>
      <c r="J90" s="5"/>
    </row>
    <row r="91" spans="1:10" x14ac:dyDescent="0.35">
      <c r="G91" s="31"/>
      <c r="I91" s="81"/>
      <c r="J91" s="5"/>
    </row>
    <row r="92" spans="1:10" x14ac:dyDescent="0.35">
      <c r="A92" s="120" t="s">
        <v>160</v>
      </c>
      <c r="B92" s="120"/>
      <c r="C92" s="121"/>
      <c r="D92" s="134" t="s">
        <v>161</v>
      </c>
      <c r="E92" s="123"/>
      <c r="F92" s="127"/>
      <c r="G92" s="125"/>
      <c r="I92" s="81"/>
      <c r="J92" s="5"/>
    </row>
    <row r="93" spans="1:10" x14ac:dyDescent="0.35">
      <c r="A93" s="17" t="s">
        <v>162</v>
      </c>
      <c r="B93" s="17" t="s">
        <v>162</v>
      </c>
      <c r="C93" s="18" t="s">
        <v>163</v>
      </c>
      <c r="D93" s="113">
        <v>6</v>
      </c>
      <c r="E93" s="11">
        <v>69</v>
      </c>
      <c r="F93" s="8">
        <f t="shared" ref="F93:F97" si="10">SUM(D93*E93)</f>
        <v>414</v>
      </c>
      <c r="G93" s="32" t="s">
        <v>15</v>
      </c>
      <c r="I93" s="81"/>
      <c r="J93" s="5"/>
    </row>
    <row r="94" spans="1:10" x14ac:dyDescent="0.35">
      <c r="A94" s="14" t="s">
        <v>162</v>
      </c>
      <c r="B94" s="14" t="s">
        <v>162</v>
      </c>
      <c r="C94" s="15" t="s">
        <v>164</v>
      </c>
      <c r="D94" s="113">
        <v>6</v>
      </c>
      <c r="E94" s="11">
        <v>76</v>
      </c>
      <c r="F94" s="11">
        <f t="shared" ref="F94" si="11">SUM(D94*E94)</f>
        <v>456</v>
      </c>
      <c r="G94" s="35" t="s">
        <v>15</v>
      </c>
      <c r="I94" s="81"/>
      <c r="J94" s="5"/>
    </row>
    <row r="95" spans="1:10" x14ac:dyDescent="0.35">
      <c r="A95" s="17" t="s">
        <v>165</v>
      </c>
      <c r="B95" s="17" t="s">
        <v>165</v>
      </c>
      <c r="C95" s="18" t="s">
        <v>166</v>
      </c>
      <c r="D95" s="113">
        <v>5</v>
      </c>
      <c r="E95" s="11">
        <v>91</v>
      </c>
      <c r="F95" s="8">
        <f t="shared" ref="F95" si="12">SUM(D95*E95)</f>
        <v>455</v>
      </c>
      <c r="G95" s="32" t="s">
        <v>15</v>
      </c>
      <c r="I95" s="81"/>
      <c r="J95" s="5"/>
    </row>
    <row r="96" spans="1:10" x14ac:dyDescent="0.35">
      <c r="A96" s="14" t="s">
        <v>167</v>
      </c>
      <c r="B96" s="14" t="s">
        <v>167</v>
      </c>
      <c r="C96" s="15" t="s">
        <v>168</v>
      </c>
      <c r="D96" s="113">
        <v>2</v>
      </c>
      <c r="E96" s="11">
        <v>95</v>
      </c>
      <c r="F96" s="11">
        <f t="shared" si="10"/>
        <v>190</v>
      </c>
      <c r="G96" s="35" t="s">
        <v>15</v>
      </c>
      <c r="I96" s="81"/>
      <c r="J96" s="5"/>
    </row>
    <row r="97" spans="1:10" x14ac:dyDescent="0.35">
      <c r="A97" s="17" t="s">
        <v>169</v>
      </c>
      <c r="B97" s="17" t="s">
        <v>169</v>
      </c>
      <c r="C97" s="18" t="s">
        <v>170</v>
      </c>
      <c r="D97" s="113">
        <v>1</v>
      </c>
      <c r="E97" s="11">
        <v>95</v>
      </c>
      <c r="F97" s="8">
        <f t="shared" si="10"/>
        <v>95</v>
      </c>
      <c r="G97" s="32" t="s">
        <v>15</v>
      </c>
      <c r="I97" s="81"/>
      <c r="J97" s="5"/>
    </row>
    <row r="98" spans="1:10" x14ac:dyDescent="0.35">
      <c r="A98" s="135"/>
      <c r="B98" s="135"/>
      <c r="C98" s="128" t="s">
        <v>171</v>
      </c>
      <c r="D98" s="136">
        <f>SUM(D93:D97)</f>
        <v>20</v>
      </c>
      <c r="E98" s="127"/>
      <c r="F98" s="127">
        <f>SUM(F93:F97)</f>
        <v>1610</v>
      </c>
      <c r="G98" s="125"/>
      <c r="I98" s="81"/>
      <c r="J98" s="5"/>
    </row>
    <row r="99" spans="1:10" x14ac:dyDescent="0.35">
      <c r="G99" s="31"/>
      <c r="I99" s="81"/>
      <c r="J99" s="5"/>
    </row>
    <row r="100" spans="1:10" x14ac:dyDescent="0.35">
      <c r="E100" s="25" t="s">
        <v>172</v>
      </c>
      <c r="F100" s="4">
        <f>SUM(F29,F34,F49,F60,F65,F73,F82,F90,F98)</f>
        <v>31137.883333333335</v>
      </c>
      <c r="G100" s="31"/>
      <c r="I100" s="81"/>
      <c r="J100" s="5"/>
    </row>
    <row r="101" spans="1:10" x14ac:dyDescent="0.35">
      <c r="F101" s="26" t="s">
        <v>173</v>
      </c>
      <c r="G101" s="31"/>
      <c r="I101" s="81"/>
      <c r="J101" s="5"/>
    </row>
    <row r="102" spans="1:10" x14ac:dyDescent="0.35">
      <c r="G102" s="31"/>
      <c r="I102" s="81"/>
      <c r="J102" s="5"/>
    </row>
    <row r="103" spans="1:10" x14ac:dyDescent="0.35">
      <c r="G103" s="31"/>
      <c r="I103" s="81"/>
      <c r="J103" s="5"/>
    </row>
    <row r="104" spans="1:10" x14ac:dyDescent="0.35">
      <c r="G104" s="31"/>
      <c r="I104" s="81"/>
      <c r="J104" s="5"/>
    </row>
  </sheetData>
  <mergeCells count="8">
    <mergeCell ref="A1:B1"/>
    <mergeCell ref="C1:G1"/>
    <mergeCell ref="A2:G2"/>
    <mergeCell ref="A53:C53"/>
    <mergeCell ref="A83:C83"/>
    <mergeCell ref="A61:C61"/>
    <mergeCell ref="A66:C66"/>
    <mergeCell ref="A74:C74"/>
  </mergeCells>
  <phoneticPr fontId="9" type="noConversion"/>
  <pageMargins left="0.7" right="0.7" top="0.75" bottom="0.75" header="0.3" footer="0.3"/>
  <pageSetup orientation="portrait" r:id="rId1"/>
  <ignoredErrors>
    <ignoredError sqref="D84:D89 D38:D39 D22 D7:D8 D54:D59 D13:D14 D10 D16 D17:D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90D4B-0F62-4770-B9DA-A7026BF38943}">
  <dimension ref="A1:J101"/>
  <sheetViews>
    <sheetView zoomScale="80" zoomScaleNormal="80" workbookViewId="0">
      <selection activeCell="C100" sqref="C100"/>
    </sheetView>
  </sheetViews>
  <sheetFormatPr defaultRowHeight="14.5" x14ac:dyDescent="0.35"/>
  <cols>
    <col min="1" max="1" width="36.7265625" style="1" customWidth="1"/>
    <col min="2" max="2" width="20.453125" style="1" customWidth="1"/>
    <col min="3" max="3" width="73.36328125" style="2" customWidth="1"/>
    <col min="4" max="4" width="11.26953125" style="3" customWidth="1"/>
    <col min="5" max="5" width="11.453125" style="4" bestFit="1" customWidth="1"/>
    <col min="6" max="6" width="12.36328125" style="4" customWidth="1"/>
    <col min="7" max="7" width="14.6328125" style="34" customWidth="1"/>
  </cols>
  <sheetData>
    <row r="1" spans="1:10" ht="81.5" customHeight="1" x14ac:dyDescent="0.35">
      <c r="A1" s="137" t="e" vm="1">
        <v>#VALUE!</v>
      </c>
      <c r="B1" s="103"/>
      <c r="C1" s="104" t="s">
        <v>350</v>
      </c>
      <c r="D1" s="104"/>
      <c r="E1" s="104"/>
      <c r="F1" s="104"/>
      <c r="G1" s="104"/>
      <c r="H1" s="5"/>
      <c r="I1" s="5"/>
      <c r="J1" s="5"/>
    </row>
    <row r="2" spans="1:10" x14ac:dyDescent="0.35">
      <c r="A2" s="155" t="s">
        <v>174</v>
      </c>
      <c r="B2" s="156"/>
      <c r="C2" s="156"/>
      <c r="D2" s="156"/>
      <c r="E2" s="156"/>
      <c r="F2" s="156"/>
      <c r="G2" s="157"/>
      <c r="H2" s="5"/>
      <c r="I2" s="5"/>
      <c r="J2" s="5"/>
    </row>
    <row r="3" spans="1:10" x14ac:dyDescent="0.35">
      <c r="A3" s="149"/>
      <c r="B3" s="149"/>
      <c r="C3" s="149" t="s">
        <v>175</v>
      </c>
      <c r="D3" s="152">
        <v>5</v>
      </c>
      <c r="E3" s="150"/>
      <c r="F3" s="150"/>
      <c r="G3" s="151"/>
      <c r="H3" s="5"/>
      <c r="I3" s="5"/>
      <c r="J3" s="5"/>
    </row>
    <row r="4" spans="1:10" ht="58" x14ac:dyDescent="0.35">
      <c r="A4" s="93" t="s">
        <v>4</v>
      </c>
      <c r="B4" s="94" t="s">
        <v>5</v>
      </c>
      <c r="C4" s="95" t="s">
        <v>6</v>
      </c>
      <c r="D4" s="96" t="s">
        <v>7</v>
      </c>
      <c r="E4" s="97" t="s">
        <v>8</v>
      </c>
      <c r="F4" s="97" t="s">
        <v>9</v>
      </c>
      <c r="G4" s="91" t="s">
        <v>10</v>
      </c>
      <c r="H4" s="5"/>
      <c r="I4" s="5"/>
      <c r="J4" s="5"/>
    </row>
    <row r="5" spans="1:10" x14ac:dyDescent="0.35">
      <c r="A5" s="115" t="s">
        <v>11</v>
      </c>
      <c r="B5" s="115"/>
      <c r="C5" s="116"/>
      <c r="D5" s="117"/>
      <c r="E5" s="118"/>
      <c r="F5" s="118"/>
      <c r="G5" s="119"/>
      <c r="H5" s="5"/>
      <c r="I5" s="5"/>
      <c r="J5" s="5"/>
    </row>
    <row r="6" spans="1:10" ht="29" x14ac:dyDescent="0.35">
      <c r="A6" s="9" t="s">
        <v>16</v>
      </c>
      <c r="B6" s="9" t="s">
        <v>13</v>
      </c>
      <c r="C6" s="9" t="s">
        <v>176</v>
      </c>
      <c r="D6" s="111">
        <f>SUM(D3)+2</f>
        <v>7</v>
      </c>
      <c r="E6" s="10">
        <f>37.95+33.99+22.95</f>
        <v>94.89</v>
      </c>
      <c r="F6" s="8">
        <f t="shared" ref="F6:F17" si="0">SUM(D6*E6)</f>
        <v>664.23</v>
      </c>
      <c r="G6" s="35" t="s">
        <v>15</v>
      </c>
      <c r="H6" s="5"/>
      <c r="I6" s="5"/>
      <c r="J6" s="5"/>
    </row>
    <row r="7" spans="1:10" x14ac:dyDescent="0.35">
      <c r="A7" s="120" t="s">
        <v>18</v>
      </c>
      <c r="B7" s="120"/>
      <c r="C7" s="121"/>
      <c r="D7" s="126"/>
      <c r="E7" s="123"/>
      <c r="F7" s="127"/>
      <c r="G7" s="125"/>
      <c r="H7" s="5"/>
      <c r="I7" s="5"/>
      <c r="J7" s="5"/>
    </row>
    <row r="8" spans="1:10" ht="29" x14ac:dyDescent="0.35">
      <c r="A8" s="13" t="s">
        <v>19</v>
      </c>
      <c r="B8" s="13" t="s">
        <v>20</v>
      </c>
      <c r="C8" s="9" t="s">
        <v>21</v>
      </c>
      <c r="D8" s="168">
        <v>1</v>
      </c>
      <c r="E8" s="11">
        <v>132.19999999999999</v>
      </c>
      <c r="F8" s="11">
        <f t="shared" si="0"/>
        <v>132.19999999999999</v>
      </c>
      <c r="G8" s="36" t="s">
        <v>22</v>
      </c>
      <c r="H8" s="5"/>
      <c r="I8" s="5"/>
      <c r="J8" s="5"/>
    </row>
    <row r="9" spans="1:10" x14ac:dyDescent="0.35">
      <c r="A9" s="12" t="s">
        <v>177</v>
      </c>
      <c r="B9" s="12"/>
      <c r="C9" s="6" t="s">
        <v>24</v>
      </c>
      <c r="D9" s="110">
        <v>1</v>
      </c>
      <c r="E9" s="8">
        <v>55</v>
      </c>
      <c r="F9" s="8">
        <f t="shared" si="0"/>
        <v>55</v>
      </c>
      <c r="G9" s="38" t="s">
        <v>15</v>
      </c>
      <c r="H9" s="5"/>
      <c r="I9" s="5"/>
      <c r="J9" s="5"/>
    </row>
    <row r="10" spans="1:10" x14ac:dyDescent="0.35">
      <c r="A10" s="13" t="s">
        <v>34</v>
      </c>
      <c r="B10" s="13" t="s">
        <v>13</v>
      </c>
      <c r="C10" s="9" t="s">
        <v>35</v>
      </c>
      <c r="D10" s="110">
        <v>2</v>
      </c>
      <c r="E10" s="11">
        <v>76</v>
      </c>
      <c r="F10" s="11">
        <f t="shared" si="0"/>
        <v>152</v>
      </c>
      <c r="G10" s="35" t="s">
        <v>15</v>
      </c>
      <c r="H10" s="5"/>
      <c r="I10" s="5"/>
      <c r="J10" s="5"/>
    </row>
    <row r="11" spans="1:10" x14ac:dyDescent="0.35">
      <c r="A11" s="12" t="s">
        <v>36</v>
      </c>
      <c r="B11" s="12" t="s">
        <v>37</v>
      </c>
      <c r="C11" s="6" t="s">
        <v>38</v>
      </c>
      <c r="D11" s="111">
        <v>1</v>
      </c>
      <c r="E11" s="8">
        <v>76</v>
      </c>
      <c r="F11" s="8">
        <f t="shared" si="0"/>
        <v>76</v>
      </c>
      <c r="G11" s="32" t="s">
        <v>15</v>
      </c>
      <c r="H11" s="5"/>
      <c r="I11" s="5"/>
      <c r="J11" s="5"/>
    </row>
    <row r="12" spans="1:10" x14ac:dyDescent="0.35">
      <c r="A12" s="13" t="s">
        <v>43</v>
      </c>
      <c r="B12" s="13"/>
      <c r="C12" s="9" t="s">
        <v>44</v>
      </c>
      <c r="D12" s="110">
        <v>1</v>
      </c>
      <c r="E12" s="11">
        <v>380</v>
      </c>
      <c r="F12" s="11">
        <f t="shared" si="0"/>
        <v>380</v>
      </c>
      <c r="G12" s="35" t="s">
        <v>15</v>
      </c>
      <c r="H12" s="5"/>
      <c r="I12" s="5"/>
      <c r="J12" s="5"/>
    </row>
    <row r="13" spans="1:10" x14ac:dyDescent="0.35">
      <c r="A13" s="12" t="s">
        <v>49</v>
      </c>
      <c r="B13" s="12"/>
      <c r="C13" s="6" t="s">
        <v>50</v>
      </c>
      <c r="D13" s="110">
        <v>1</v>
      </c>
      <c r="E13" s="8">
        <v>155</v>
      </c>
      <c r="F13" s="8">
        <f t="shared" ref="F13:F14" si="1">SUM(D13*E13)</f>
        <v>155</v>
      </c>
      <c r="G13" s="33" t="s">
        <v>15</v>
      </c>
      <c r="H13" s="5"/>
      <c r="I13" s="5"/>
      <c r="J13" s="5"/>
    </row>
    <row r="14" spans="1:10" x14ac:dyDescent="0.35">
      <c r="A14" s="13" t="s">
        <v>178</v>
      </c>
      <c r="B14" s="13"/>
      <c r="C14" s="9" t="s">
        <v>179</v>
      </c>
      <c r="D14" s="110">
        <v>3</v>
      </c>
      <c r="E14" s="11">
        <f>37.95+33.99+22.95</f>
        <v>94.89</v>
      </c>
      <c r="F14" s="11">
        <f t="shared" si="1"/>
        <v>284.67</v>
      </c>
      <c r="G14" s="36" t="s">
        <v>15</v>
      </c>
      <c r="H14" s="5"/>
      <c r="I14" s="5"/>
      <c r="J14" s="5"/>
    </row>
    <row r="15" spans="1:10" x14ac:dyDescent="0.35">
      <c r="A15" s="12" t="s">
        <v>180</v>
      </c>
      <c r="B15" s="12"/>
      <c r="C15" s="6" t="s">
        <v>181</v>
      </c>
      <c r="D15" s="110">
        <v>2</v>
      </c>
      <c r="E15" s="8">
        <v>170</v>
      </c>
      <c r="F15" s="8">
        <f t="shared" si="0"/>
        <v>340</v>
      </c>
      <c r="G15" s="33" t="s">
        <v>15</v>
      </c>
      <c r="H15" s="5"/>
      <c r="I15" s="5"/>
      <c r="J15" s="5"/>
    </row>
    <row r="16" spans="1:10" x14ac:dyDescent="0.35">
      <c r="A16" s="13" t="s">
        <v>182</v>
      </c>
      <c r="B16" s="13"/>
      <c r="C16" s="9" t="s">
        <v>183</v>
      </c>
      <c r="D16" s="110">
        <v>1</v>
      </c>
      <c r="E16" s="11">
        <v>51.75</v>
      </c>
      <c r="F16" s="11">
        <f t="shared" si="0"/>
        <v>51.75</v>
      </c>
      <c r="G16" s="36" t="s">
        <v>15</v>
      </c>
      <c r="H16" s="5"/>
      <c r="I16" s="5"/>
      <c r="J16" s="5"/>
    </row>
    <row r="17" spans="1:10" x14ac:dyDescent="0.35">
      <c r="A17" s="12" t="s">
        <v>184</v>
      </c>
      <c r="B17" s="12"/>
      <c r="C17" s="6" t="s">
        <v>183</v>
      </c>
      <c r="D17" s="110">
        <v>1</v>
      </c>
      <c r="E17" s="8">
        <v>51.75</v>
      </c>
      <c r="F17" s="8">
        <f t="shared" si="0"/>
        <v>51.75</v>
      </c>
      <c r="G17" s="33" t="s">
        <v>15</v>
      </c>
      <c r="H17" s="5"/>
      <c r="I17" s="5"/>
      <c r="J17" s="5"/>
    </row>
    <row r="18" spans="1:10" hidden="1" x14ac:dyDescent="0.35">
      <c r="A18" s="13" t="s">
        <v>26</v>
      </c>
      <c r="B18" s="13" t="s">
        <v>27</v>
      </c>
      <c r="C18" s="9" t="s">
        <v>57</v>
      </c>
      <c r="D18" s="110">
        <v>1</v>
      </c>
      <c r="E18" s="11">
        <v>140</v>
      </c>
      <c r="F18" s="11">
        <f>SUM(D18*E18)</f>
        <v>140</v>
      </c>
      <c r="G18" s="35" t="s">
        <v>15</v>
      </c>
      <c r="H18" s="5"/>
      <c r="I18" s="5"/>
      <c r="J18" s="5"/>
    </row>
    <row r="19" spans="1:10" hidden="1" x14ac:dyDescent="0.35">
      <c r="A19" s="14" t="s">
        <v>185</v>
      </c>
      <c r="B19" s="14"/>
      <c r="C19" s="15" t="s">
        <v>186</v>
      </c>
      <c r="D19" s="112"/>
      <c r="E19" s="16"/>
      <c r="F19" s="11">
        <f>SUM(D19*E19)</f>
        <v>0</v>
      </c>
      <c r="G19" s="32"/>
      <c r="H19" s="5"/>
      <c r="I19" s="5"/>
      <c r="J19" s="5"/>
    </row>
    <row r="20" spans="1:10" ht="29" x14ac:dyDescent="0.35">
      <c r="A20" s="169" t="s">
        <v>187</v>
      </c>
      <c r="B20" s="169"/>
      <c r="C20" s="170" t="s">
        <v>188</v>
      </c>
      <c r="D20" s="153"/>
      <c r="E20" s="171"/>
      <c r="F20" s="171"/>
      <c r="G20" s="172"/>
      <c r="H20" s="5"/>
      <c r="I20" s="5"/>
      <c r="J20" s="5"/>
    </row>
    <row r="21" spans="1:10" ht="43.5" x14ac:dyDescent="0.35">
      <c r="A21" s="43" t="s">
        <v>189</v>
      </c>
      <c r="B21" s="43"/>
      <c r="C21" s="44" t="s">
        <v>190</v>
      </c>
      <c r="D21" s="154">
        <v>1</v>
      </c>
      <c r="E21" s="45">
        <v>50</v>
      </c>
      <c r="F21" s="173">
        <f>SUM(D21*E21)</f>
        <v>50</v>
      </c>
      <c r="G21" s="33" t="s">
        <v>22</v>
      </c>
      <c r="H21" s="5"/>
      <c r="I21" s="5"/>
      <c r="J21" s="5"/>
    </row>
    <row r="22" spans="1:10" x14ac:dyDescent="0.35">
      <c r="A22" s="159"/>
      <c r="B22" s="159"/>
      <c r="C22" s="160" t="s">
        <v>65</v>
      </c>
      <c r="D22" s="165"/>
      <c r="E22" s="162"/>
      <c r="F22" s="166">
        <f>SUM(F8:F13,F15:F21)</f>
        <v>1583.7</v>
      </c>
      <c r="G22" s="167"/>
      <c r="H22" s="42"/>
      <c r="I22" s="42"/>
      <c r="J22" s="42"/>
    </row>
    <row r="23" spans="1:10" x14ac:dyDescent="0.35">
      <c r="A23" s="63"/>
      <c r="B23" s="63"/>
      <c r="C23" s="64"/>
      <c r="D23" s="66"/>
      <c r="E23" s="67"/>
      <c r="F23" s="68"/>
      <c r="G23" s="69"/>
      <c r="H23" s="5"/>
      <c r="I23" s="5"/>
      <c r="J23" s="5"/>
    </row>
    <row r="24" spans="1:10" x14ac:dyDescent="0.35">
      <c r="A24" s="130" t="s">
        <v>66</v>
      </c>
      <c r="B24" s="130"/>
      <c r="C24" s="131"/>
      <c r="D24" s="132"/>
      <c r="E24" s="133"/>
      <c r="F24" s="127"/>
      <c r="G24" s="164"/>
      <c r="H24" s="5"/>
      <c r="I24" s="5"/>
      <c r="J24" s="5"/>
    </row>
    <row r="25" spans="1:10" x14ac:dyDescent="0.35">
      <c r="A25" s="13" t="s">
        <v>191</v>
      </c>
      <c r="B25" s="13"/>
      <c r="C25" s="9" t="s">
        <v>192</v>
      </c>
      <c r="D25" s="111">
        <v>1</v>
      </c>
      <c r="E25" s="11">
        <v>290</v>
      </c>
      <c r="F25" s="11">
        <f>SUM(D25*E25)</f>
        <v>290</v>
      </c>
      <c r="G25" s="35" t="s">
        <v>15</v>
      </c>
      <c r="H25" s="5"/>
      <c r="I25" s="5"/>
      <c r="J25" s="5"/>
    </row>
    <row r="26" spans="1:10" x14ac:dyDescent="0.35">
      <c r="A26" s="12" t="s">
        <v>193</v>
      </c>
      <c r="B26" s="12"/>
      <c r="C26" s="6" t="s">
        <v>192</v>
      </c>
      <c r="D26" s="111">
        <v>1</v>
      </c>
      <c r="E26" s="8">
        <v>290</v>
      </c>
      <c r="F26" s="8">
        <f t="shared" ref="F26:F35" si="2">SUM(D26*E26)</f>
        <v>290</v>
      </c>
      <c r="G26" s="38" t="s">
        <v>15</v>
      </c>
      <c r="H26" s="5"/>
      <c r="I26" s="5"/>
      <c r="J26" s="5"/>
    </row>
    <row r="27" spans="1:10" x14ac:dyDescent="0.35">
      <c r="A27" s="13" t="s">
        <v>194</v>
      </c>
      <c r="B27" s="13"/>
      <c r="C27" s="9" t="s">
        <v>192</v>
      </c>
      <c r="D27" s="111">
        <v>1</v>
      </c>
      <c r="E27" s="11">
        <v>290</v>
      </c>
      <c r="F27" s="11">
        <f t="shared" si="2"/>
        <v>290</v>
      </c>
      <c r="G27" s="35" t="s">
        <v>15</v>
      </c>
      <c r="H27" s="5"/>
      <c r="I27" s="5"/>
      <c r="J27" s="5"/>
    </row>
    <row r="28" spans="1:10" x14ac:dyDescent="0.35">
      <c r="A28" s="12" t="s">
        <v>195</v>
      </c>
      <c r="B28" s="12"/>
      <c r="C28" s="6" t="s">
        <v>196</v>
      </c>
      <c r="D28" s="111">
        <v>1</v>
      </c>
      <c r="E28" s="8">
        <v>365</v>
      </c>
      <c r="F28" s="8">
        <f t="shared" si="2"/>
        <v>365</v>
      </c>
      <c r="G28" s="38" t="s">
        <v>15</v>
      </c>
      <c r="H28" s="5"/>
      <c r="I28" s="5"/>
      <c r="J28" s="5"/>
    </row>
    <row r="29" spans="1:10" x14ac:dyDescent="0.35">
      <c r="A29" s="13" t="s">
        <v>197</v>
      </c>
      <c r="B29" s="13"/>
      <c r="C29" s="9" t="s">
        <v>196</v>
      </c>
      <c r="D29" s="111">
        <v>1</v>
      </c>
      <c r="E29" s="11">
        <v>365</v>
      </c>
      <c r="F29" s="11">
        <f t="shared" si="2"/>
        <v>365</v>
      </c>
      <c r="G29" s="35" t="s">
        <v>15</v>
      </c>
      <c r="H29" s="5"/>
      <c r="I29" s="5"/>
      <c r="J29" s="5"/>
    </row>
    <row r="30" spans="1:10" x14ac:dyDescent="0.35">
      <c r="A30" s="12" t="s">
        <v>198</v>
      </c>
      <c r="B30" s="12"/>
      <c r="C30" s="6" t="s">
        <v>196</v>
      </c>
      <c r="D30" s="111">
        <v>1</v>
      </c>
      <c r="E30" s="8">
        <v>365</v>
      </c>
      <c r="F30" s="8">
        <f t="shared" si="2"/>
        <v>365</v>
      </c>
      <c r="G30" s="38" t="s">
        <v>15</v>
      </c>
      <c r="H30" s="5"/>
      <c r="I30" s="5"/>
      <c r="J30" s="5"/>
    </row>
    <row r="31" spans="1:10" x14ac:dyDescent="0.35">
      <c r="A31" s="13" t="s">
        <v>199</v>
      </c>
      <c r="B31" s="13"/>
      <c r="C31" s="9" t="s">
        <v>196</v>
      </c>
      <c r="D31" s="111">
        <v>1</v>
      </c>
      <c r="E31" s="11">
        <v>365</v>
      </c>
      <c r="F31" s="11">
        <f t="shared" si="2"/>
        <v>365</v>
      </c>
      <c r="G31" s="35" t="s">
        <v>15</v>
      </c>
      <c r="H31" s="5"/>
      <c r="I31" s="5"/>
      <c r="J31" s="5"/>
    </row>
    <row r="32" spans="1:10" x14ac:dyDescent="0.35">
      <c r="A32" s="12" t="s">
        <v>200</v>
      </c>
      <c r="B32" s="12"/>
      <c r="C32" s="6" t="s">
        <v>196</v>
      </c>
      <c r="D32" s="111">
        <v>1</v>
      </c>
      <c r="E32" s="8">
        <v>365</v>
      </c>
      <c r="F32" s="8">
        <f t="shared" si="2"/>
        <v>365</v>
      </c>
      <c r="G32" s="38" t="s">
        <v>15</v>
      </c>
      <c r="H32" s="5"/>
      <c r="I32" s="5"/>
      <c r="J32" s="5"/>
    </row>
    <row r="33" spans="1:10" x14ac:dyDescent="0.35">
      <c r="A33" s="13" t="s">
        <v>201</v>
      </c>
      <c r="B33" s="13"/>
      <c r="C33" s="9" t="s">
        <v>196</v>
      </c>
      <c r="D33" s="111">
        <v>1</v>
      </c>
      <c r="E33" s="11">
        <v>365</v>
      </c>
      <c r="F33" s="11">
        <f t="shared" si="2"/>
        <v>365</v>
      </c>
      <c r="G33" s="35" t="s">
        <v>15</v>
      </c>
      <c r="H33" s="5"/>
      <c r="I33" s="5"/>
      <c r="J33" s="5"/>
    </row>
    <row r="34" spans="1:10" x14ac:dyDescent="0.35">
      <c r="A34" s="12" t="s">
        <v>202</v>
      </c>
      <c r="B34" s="12"/>
      <c r="C34" s="6" t="s">
        <v>203</v>
      </c>
      <c r="D34" s="111">
        <v>1</v>
      </c>
      <c r="E34" s="8">
        <v>1750</v>
      </c>
      <c r="F34" s="8">
        <f t="shared" si="2"/>
        <v>1750</v>
      </c>
      <c r="G34" s="38" t="s">
        <v>15</v>
      </c>
      <c r="H34" s="5"/>
      <c r="I34" s="5"/>
      <c r="J34" s="5"/>
    </row>
    <row r="35" spans="1:10" x14ac:dyDescent="0.35">
      <c r="A35" s="13" t="s">
        <v>80</v>
      </c>
      <c r="B35" s="13"/>
      <c r="C35" s="9" t="s">
        <v>81</v>
      </c>
      <c r="D35" s="111">
        <v>1</v>
      </c>
      <c r="E35" s="11">
        <v>1950</v>
      </c>
      <c r="F35" s="11">
        <f t="shared" si="2"/>
        <v>1950</v>
      </c>
      <c r="G35" s="35" t="s">
        <v>15</v>
      </c>
      <c r="H35" s="5"/>
      <c r="I35" s="5"/>
      <c r="J35" s="5"/>
    </row>
    <row r="36" spans="1:10" ht="43.5" x14ac:dyDescent="0.35">
      <c r="A36" s="17" t="s">
        <v>78</v>
      </c>
      <c r="B36" s="17" t="s">
        <v>20</v>
      </c>
      <c r="C36" s="18" t="s">
        <v>79</v>
      </c>
      <c r="D36" s="113">
        <v>1</v>
      </c>
      <c r="E36" s="19">
        <v>50</v>
      </c>
      <c r="F36" s="37">
        <f t="shared" ref="F36" si="3">SUM(D36*E36)</f>
        <v>50</v>
      </c>
      <c r="G36" s="46" t="s">
        <v>22</v>
      </c>
      <c r="H36" s="5"/>
      <c r="I36" s="5"/>
      <c r="J36" s="5"/>
    </row>
    <row r="37" spans="1:10" x14ac:dyDescent="0.35">
      <c r="A37" s="120"/>
      <c r="B37" s="120"/>
      <c r="C37" s="128" t="s">
        <v>65</v>
      </c>
      <c r="D37" s="126"/>
      <c r="E37" s="129"/>
      <c r="F37" s="129">
        <f>SUM(F25:F33,F36)</f>
        <v>3110</v>
      </c>
      <c r="G37" s="125"/>
      <c r="H37" s="5"/>
      <c r="I37" s="5"/>
      <c r="J37" s="5"/>
    </row>
    <row r="38" spans="1:10" x14ac:dyDescent="0.35">
      <c r="D38" s="27"/>
      <c r="G38" s="31"/>
      <c r="H38" s="5"/>
      <c r="I38" s="5"/>
      <c r="J38" s="5"/>
    </row>
    <row r="39" spans="1:10" x14ac:dyDescent="0.35">
      <c r="A39" s="120" t="s">
        <v>11</v>
      </c>
      <c r="B39" s="120"/>
      <c r="C39" s="121"/>
      <c r="D39" s="134" t="s">
        <v>204</v>
      </c>
      <c r="E39" s="123"/>
      <c r="F39" s="127"/>
      <c r="G39" s="125"/>
      <c r="H39" s="5"/>
      <c r="I39" s="5"/>
      <c r="J39" s="5"/>
    </row>
    <row r="40" spans="1:10" x14ac:dyDescent="0.35">
      <c r="A40" s="84" t="s">
        <v>205</v>
      </c>
      <c r="B40" s="85"/>
      <c r="C40" s="85"/>
      <c r="D40" s="23"/>
      <c r="E40" s="24"/>
      <c r="F40" s="24"/>
      <c r="G40" s="35"/>
      <c r="H40" s="5"/>
      <c r="I40" s="5"/>
      <c r="J40" s="5"/>
    </row>
    <row r="41" spans="1:10" x14ac:dyDescent="0.35">
      <c r="A41" s="9" t="s">
        <v>206</v>
      </c>
      <c r="B41" s="14"/>
      <c r="C41" s="9" t="s">
        <v>351</v>
      </c>
      <c r="D41" s="113">
        <v>3</v>
      </c>
      <c r="E41" s="11">
        <v>22.95</v>
      </c>
      <c r="F41" s="11">
        <f>SUM(D41*E41)</f>
        <v>68.849999999999994</v>
      </c>
      <c r="G41" s="35" t="s">
        <v>15</v>
      </c>
      <c r="H41" s="5"/>
      <c r="I41" s="5"/>
      <c r="J41" s="5"/>
    </row>
    <row r="42" spans="1:10" x14ac:dyDescent="0.35">
      <c r="A42" s="142" t="s">
        <v>207</v>
      </c>
      <c r="B42" s="174"/>
      <c r="C42" s="142" t="s">
        <v>352</v>
      </c>
      <c r="D42" s="113"/>
      <c r="E42" s="37">
        <v>22.95</v>
      </c>
      <c r="F42" s="37">
        <f>SUM(D42*E42)</f>
        <v>0</v>
      </c>
      <c r="G42" s="38"/>
      <c r="H42" s="5"/>
      <c r="I42" s="5"/>
      <c r="J42" s="5"/>
    </row>
    <row r="43" spans="1:10" x14ac:dyDescent="0.35">
      <c r="A43" s="9" t="s">
        <v>208</v>
      </c>
      <c r="B43" s="14"/>
      <c r="C43" s="9" t="s">
        <v>353</v>
      </c>
      <c r="D43" s="113"/>
      <c r="E43" s="11">
        <v>22.95</v>
      </c>
      <c r="F43" s="11">
        <f>SUM(D43*E43)</f>
        <v>0</v>
      </c>
      <c r="G43" s="35" t="s">
        <v>15</v>
      </c>
      <c r="H43" s="5"/>
      <c r="I43" s="5"/>
      <c r="J43" s="5"/>
    </row>
    <row r="44" spans="1:10" x14ac:dyDescent="0.35">
      <c r="A44" s="175"/>
      <c r="B44" s="175"/>
      <c r="C44" s="176" t="s">
        <v>209</v>
      </c>
      <c r="D44" s="47">
        <f>SUM(D41:D43)</f>
        <v>3</v>
      </c>
      <c r="E44" s="41"/>
      <c r="F44" s="41">
        <f>SUM(F41:F43)</f>
        <v>68.849999999999994</v>
      </c>
      <c r="G44" s="38"/>
      <c r="H44" s="42"/>
      <c r="I44" s="42"/>
      <c r="J44" s="42"/>
    </row>
    <row r="45" spans="1:10" x14ac:dyDescent="0.35">
      <c r="A45" s="87" t="s">
        <v>210</v>
      </c>
      <c r="B45" s="88"/>
      <c r="C45" s="89"/>
      <c r="D45" s="40"/>
      <c r="E45" s="41"/>
      <c r="F45" s="41"/>
      <c r="G45" s="38"/>
      <c r="H45" s="5"/>
      <c r="I45" s="5"/>
      <c r="J45" s="5"/>
    </row>
    <row r="46" spans="1:10" x14ac:dyDescent="0.35">
      <c r="A46" s="9" t="s">
        <v>211</v>
      </c>
      <c r="B46" s="14"/>
      <c r="C46" s="9"/>
      <c r="D46" s="114">
        <v>1</v>
      </c>
      <c r="E46" s="11">
        <v>33.99</v>
      </c>
      <c r="F46" s="11">
        <f t="shared" ref="F46:F53" si="4">SUM(D46*E46)</f>
        <v>33.99</v>
      </c>
      <c r="G46" s="35" t="s">
        <v>15</v>
      </c>
      <c r="H46" s="42"/>
      <c r="I46" s="42"/>
      <c r="J46" s="42"/>
    </row>
    <row r="47" spans="1:10" x14ac:dyDescent="0.35">
      <c r="A47" s="6" t="s">
        <v>212</v>
      </c>
      <c r="B47" s="17"/>
      <c r="C47" s="6"/>
      <c r="D47" s="114">
        <v>1</v>
      </c>
      <c r="E47" s="37">
        <v>33.99</v>
      </c>
      <c r="F47" s="37">
        <f t="shared" si="4"/>
        <v>33.99</v>
      </c>
      <c r="G47" s="38" t="s">
        <v>15</v>
      </c>
      <c r="H47" s="5"/>
      <c r="I47" s="5"/>
      <c r="J47" s="5"/>
    </row>
    <row r="48" spans="1:10" x14ac:dyDescent="0.35">
      <c r="A48" s="9" t="s">
        <v>213</v>
      </c>
      <c r="B48" s="14"/>
      <c r="C48" s="9"/>
      <c r="D48" s="114"/>
      <c r="E48" s="11">
        <v>33.99</v>
      </c>
      <c r="F48" s="11">
        <f t="shared" si="4"/>
        <v>0</v>
      </c>
      <c r="G48" s="35" t="s">
        <v>15</v>
      </c>
      <c r="H48" s="42"/>
      <c r="I48" s="42"/>
      <c r="J48" s="42"/>
    </row>
    <row r="49" spans="1:10" x14ac:dyDescent="0.35">
      <c r="A49" s="6" t="s">
        <v>214</v>
      </c>
      <c r="B49" s="17"/>
      <c r="C49" s="6"/>
      <c r="D49" s="114"/>
      <c r="E49" s="37">
        <v>33.99</v>
      </c>
      <c r="F49" s="37">
        <f t="shared" si="4"/>
        <v>0</v>
      </c>
      <c r="G49" s="38" t="s">
        <v>15</v>
      </c>
      <c r="H49" s="5"/>
      <c r="I49" s="5"/>
      <c r="J49" s="5"/>
    </row>
    <row r="50" spans="1:10" x14ac:dyDescent="0.35">
      <c r="A50" s="9" t="s">
        <v>215</v>
      </c>
      <c r="B50" s="14"/>
      <c r="C50" s="9"/>
      <c r="D50" s="114"/>
      <c r="E50" s="11">
        <v>33.99</v>
      </c>
      <c r="F50" s="11">
        <f t="shared" si="4"/>
        <v>0</v>
      </c>
      <c r="G50" s="35" t="s">
        <v>15</v>
      </c>
      <c r="H50" s="5"/>
      <c r="I50" s="5"/>
      <c r="J50" s="5"/>
    </row>
    <row r="51" spans="1:10" x14ac:dyDescent="0.35">
      <c r="A51" s="6" t="s">
        <v>216</v>
      </c>
      <c r="B51" s="174"/>
      <c r="C51" s="6"/>
      <c r="D51" s="114">
        <v>1</v>
      </c>
      <c r="E51" s="37">
        <v>33.99</v>
      </c>
      <c r="F51" s="37">
        <f t="shared" si="4"/>
        <v>33.99</v>
      </c>
      <c r="G51" s="38" t="s">
        <v>15</v>
      </c>
      <c r="H51" s="5"/>
      <c r="I51" s="5"/>
      <c r="J51" s="5"/>
    </row>
    <row r="52" spans="1:10" x14ac:dyDescent="0.35">
      <c r="A52" s="9" t="s">
        <v>217</v>
      </c>
      <c r="B52" s="14"/>
      <c r="C52" s="9"/>
      <c r="D52" s="114"/>
      <c r="E52" s="11">
        <v>33.99</v>
      </c>
      <c r="F52" s="11">
        <f t="shared" si="4"/>
        <v>0</v>
      </c>
      <c r="G52" s="35" t="s">
        <v>15</v>
      </c>
      <c r="H52" s="42"/>
      <c r="I52" s="42"/>
      <c r="J52" s="42"/>
    </row>
    <row r="53" spans="1:10" x14ac:dyDescent="0.35">
      <c r="A53" s="6" t="s">
        <v>218</v>
      </c>
      <c r="B53" s="17"/>
      <c r="C53" s="6"/>
      <c r="D53" s="114"/>
      <c r="E53" s="37">
        <v>33.99</v>
      </c>
      <c r="F53" s="37">
        <f t="shared" si="4"/>
        <v>0</v>
      </c>
      <c r="G53" s="38" t="s">
        <v>15</v>
      </c>
      <c r="H53" s="5"/>
      <c r="I53" s="5"/>
      <c r="J53" s="5"/>
    </row>
    <row r="54" spans="1:10" x14ac:dyDescent="0.35">
      <c r="A54" s="30"/>
      <c r="B54" s="30"/>
      <c r="C54" s="22" t="s">
        <v>219</v>
      </c>
      <c r="D54" s="23">
        <f>SUM(D46:D53)</f>
        <v>3</v>
      </c>
      <c r="E54" s="24"/>
      <c r="F54" s="24">
        <f>SUM(F46:F53)</f>
        <v>101.97</v>
      </c>
      <c r="G54" s="35"/>
      <c r="H54" s="5"/>
      <c r="I54" s="5"/>
      <c r="J54" s="5"/>
    </row>
    <row r="55" spans="1:10" x14ac:dyDescent="0.35">
      <c r="A55" s="146" t="s">
        <v>220</v>
      </c>
      <c r="B55" s="147"/>
      <c r="C55" s="148"/>
      <c r="D55" s="145"/>
      <c r="E55" s="41"/>
      <c r="F55" s="41"/>
      <c r="G55" s="38"/>
      <c r="H55" s="42"/>
      <c r="I55" s="42"/>
      <c r="J55" s="42"/>
    </row>
    <row r="56" spans="1:10" x14ac:dyDescent="0.35">
      <c r="A56" s="9" t="s">
        <v>221</v>
      </c>
      <c r="B56" s="14"/>
      <c r="C56" s="9"/>
      <c r="D56" s="114"/>
      <c r="E56" s="11">
        <v>29.95</v>
      </c>
      <c r="F56" s="11">
        <f t="shared" ref="F56:F62" si="5">SUM(D56*E56)</f>
        <v>0</v>
      </c>
      <c r="G56" s="35" t="s">
        <v>15</v>
      </c>
      <c r="H56" s="5"/>
      <c r="I56" s="5"/>
      <c r="J56" s="5"/>
    </row>
    <row r="57" spans="1:10" x14ac:dyDescent="0.35">
      <c r="A57" s="6" t="s">
        <v>222</v>
      </c>
      <c r="B57" s="174"/>
      <c r="C57" s="6"/>
      <c r="D57" s="114"/>
      <c r="E57" s="37">
        <v>29.95</v>
      </c>
      <c r="F57" s="8">
        <f t="shared" si="5"/>
        <v>0</v>
      </c>
      <c r="G57" s="32" t="s">
        <v>15</v>
      </c>
      <c r="H57" s="42"/>
      <c r="I57" s="42"/>
      <c r="J57" s="42"/>
    </row>
    <row r="58" spans="1:10" x14ac:dyDescent="0.35">
      <c r="A58" s="9" t="s">
        <v>223</v>
      </c>
      <c r="B58" s="14"/>
      <c r="C58" s="9"/>
      <c r="D58" s="114"/>
      <c r="E58" s="11">
        <v>29.95</v>
      </c>
      <c r="F58" s="11">
        <f t="shared" si="5"/>
        <v>0</v>
      </c>
      <c r="G58" s="35" t="s">
        <v>15</v>
      </c>
      <c r="H58" s="5"/>
      <c r="I58" s="5"/>
      <c r="J58" s="5"/>
    </row>
    <row r="59" spans="1:10" x14ac:dyDescent="0.35">
      <c r="A59" s="6" t="s">
        <v>224</v>
      </c>
      <c r="B59" s="174"/>
      <c r="C59" s="6"/>
      <c r="D59" s="114"/>
      <c r="E59" s="37">
        <v>29.95</v>
      </c>
      <c r="F59" s="8">
        <f t="shared" si="5"/>
        <v>0</v>
      </c>
      <c r="G59" s="32" t="s">
        <v>15</v>
      </c>
      <c r="H59" s="42"/>
      <c r="I59" s="42"/>
      <c r="J59" s="42"/>
    </row>
    <row r="60" spans="1:10" x14ac:dyDescent="0.35">
      <c r="A60" s="9" t="s">
        <v>225</v>
      </c>
      <c r="B60" s="14"/>
      <c r="C60" s="9"/>
      <c r="D60" s="114"/>
      <c r="E60" s="11">
        <v>29.95</v>
      </c>
      <c r="F60" s="11">
        <f t="shared" si="5"/>
        <v>0</v>
      </c>
      <c r="G60" s="35" t="s">
        <v>15</v>
      </c>
      <c r="H60" s="5"/>
      <c r="I60" s="5"/>
      <c r="J60" s="5"/>
    </row>
    <row r="61" spans="1:10" x14ac:dyDescent="0.35">
      <c r="A61" s="6" t="s">
        <v>226</v>
      </c>
      <c r="B61" s="174"/>
      <c r="C61" s="6"/>
      <c r="D61" s="114"/>
      <c r="E61" s="37">
        <v>29.95</v>
      </c>
      <c r="F61" s="8">
        <f t="shared" si="5"/>
        <v>0</v>
      </c>
      <c r="G61" s="32" t="s">
        <v>15</v>
      </c>
      <c r="H61" s="42"/>
      <c r="I61" s="42"/>
      <c r="J61" s="42"/>
    </row>
    <row r="62" spans="1:10" x14ac:dyDescent="0.35">
      <c r="A62" s="9" t="s">
        <v>227</v>
      </c>
      <c r="B62" s="14"/>
      <c r="C62" s="9"/>
      <c r="D62" s="114"/>
      <c r="E62" s="11">
        <v>29.95</v>
      </c>
      <c r="F62" s="11">
        <f t="shared" si="5"/>
        <v>0</v>
      </c>
      <c r="G62" s="35" t="s">
        <v>15</v>
      </c>
      <c r="H62" s="42"/>
      <c r="I62" s="42"/>
      <c r="J62" s="42"/>
    </row>
    <row r="63" spans="1:10" x14ac:dyDescent="0.35">
      <c r="A63" s="6" t="s">
        <v>228</v>
      </c>
      <c r="B63" s="17"/>
      <c r="C63" s="6"/>
      <c r="D63" s="114"/>
      <c r="E63" s="37">
        <v>29.95</v>
      </c>
      <c r="F63" s="37">
        <f t="shared" ref="F63" si="6">SUM(D63*E63)</f>
        <v>0</v>
      </c>
      <c r="G63" s="38" t="s">
        <v>15</v>
      </c>
      <c r="H63" s="5"/>
      <c r="I63" s="5"/>
      <c r="J63" s="5"/>
    </row>
    <row r="64" spans="1:10" x14ac:dyDescent="0.35">
      <c r="A64" s="21"/>
      <c r="B64" s="21"/>
      <c r="C64" s="22" t="s">
        <v>229</v>
      </c>
      <c r="D64" s="23">
        <f>SUM(D56:D62)</f>
        <v>0</v>
      </c>
      <c r="E64" s="24"/>
      <c r="F64" s="24">
        <f>SUM(F56:F62)</f>
        <v>0</v>
      </c>
      <c r="G64" s="35"/>
      <c r="H64" s="5"/>
      <c r="I64" s="5"/>
      <c r="J64" s="5"/>
    </row>
    <row r="65" spans="1:10" x14ac:dyDescent="0.35">
      <c r="A65" s="146" t="s">
        <v>230</v>
      </c>
      <c r="B65" s="147"/>
      <c r="C65" s="148"/>
      <c r="D65" s="145"/>
      <c r="E65" s="41"/>
      <c r="F65" s="41"/>
      <c r="G65" s="38"/>
      <c r="H65" s="5"/>
      <c r="I65" s="5"/>
      <c r="J65" s="5"/>
    </row>
    <row r="66" spans="1:10" x14ac:dyDescent="0.35">
      <c r="A66" s="13" t="s">
        <v>231</v>
      </c>
      <c r="B66" s="21"/>
      <c r="C66" s="22"/>
      <c r="D66" s="114">
        <v>1</v>
      </c>
      <c r="E66" s="24">
        <v>37.950000000000003</v>
      </c>
      <c r="F66" s="11">
        <f t="shared" ref="F66:F75" si="7">SUM(D66*E66)</f>
        <v>37.950000000000003</v>
      </c>
      <c r="G66" s="35" t="s">
        <v>15</v>
      </c>
      <c r="H66" s="5"/>
      <c r="I66" s="5"/>
      <c r="J66" s="5"/>
    </row>
    <row r="67" spans="1:10" x14ac:dyDescent="0.35">
      <c r="A67" s="174" t="s">
        <v>232</v>
      </c>
      <c r="B67" s="175"/>
      <c r="C67" s="176"/>
      <c r="D67" s="114">
        <v>1</v>
      </c>
      <c r="E67" s="41">
        <v>37.950000000000003</v>
      </c>
      <c r="F67" s="37">
        <f t="shared" si="7"/>
        <v>37.950000000000003</v>
      </c>
      <c r="G67" s="38" t="s">
        <v>15</v>
      </c>
      <c r="H67" s="5"/>
      <c r="I67" s="5"/>
      <c r="J67" s="5"/>
    </row>
    <row r="68" spans="1:10" x14ac:dyDescent="0.35">
      <c r="A68" s="13" t="s">
        <v>233</v>
      </c>
      <c r="B68" s="21"/>
      <c r="C68" s="22"/>
      <c r="D68" s="114"/>
      <c r="E68" s="24">
        <v>37.950000000000003</v>
      </c>
      <c r="F68" s="11">
        <f t="shared" si="7"/>
        <v>0</v>
      </c>
      <c r="G68" s="35" t="s">
        <v>15</v>
      </c>
      <c r="H68" s="5"/>
      <c r="I68" s="5"/>
      <c r="J68" s="5"/>
    </row>
    <row r="69" spans="1:10" x14ac:dyDescent="0.35">
      <c r="A69" s="174" t="s">
        <v>234</v>
      </c>
      <c r="B69" s="175"/>
      <c r="C69" s="176"/>
      <c r="D69" s="114"/>
      <c r="E69" s="41">
        <v>37.950000000000003</v>
      </c>
      <c r="F69" s="37">
        <f t="shared" si="7"/>
        <v>0</v>
      </c>
      <c r="G69" s="38" t="s">
        <v>15</v>
      </c>
      <c r="H69" s="5"/>
      <c r="I69" s="5"/>
      <c r="J69" s="5"/>
    </row>
    <row r="70" spans="1:10" x14ac:dyDescent="0.35">
      <c r="A70" s="13" t="s">
        <v>235</v>
      </c>
      <c r="B70" s="21"/>
      <c r="C70" s="22"/>
      <c r="D70" s="114">
        <v>1</v>
      </c>
      <c r="E70" s="24">
        <v>37.950000000000003</v>
      </c>
      <c r="F70" s="11">
        <f t="shared" si="7"/>
        <v>37.950000000000003</v>
      </c>
      <c r="G70" s="35" t="s">
        <v>15</v>
      </c>
      <c r="H70" s="5"/>
      <c r="I70" s="5"/>
      <c r="J70" s="5"/>
    </row>
    <row r="71" spans="1:10" x14ac:dyDescent="0.35">
      <c r="A71" s="174" t="s">
        <v>236</v>
      </c>
      <c r="B71" s="175"/>
      <c r="C71" s="176"/>
      <c r="D71" s="114"/>
      <c r="E71" s="41">
        <v>37.950000000000003</v>
      </c>
      <c r="F71" s="37">
        <f t="shared" si="7"/>
        <v>0</v>
      </c>
      <c r="G71" s="38" t="s">
        <v>15</v>
      </c>
      <c r="H71" s="5"/>
      <c r="I71" s="5"/>
      <c r="J71" s="5"/>
    </row>
    <row r="72" spans="1:10" x14ac:dyDescent="0.35">
      <c r="A72" s="13" t="s">
        <v>237</v>
      </c>
      <c r="B72" s="21"/>
      <c r="C72" s="22"/>
      <c r="D72" s="114"/>
      <c r="E72" s="24">
        <v>37.950000000000003</v>
      </c>
      <c r="F72" s="11">
        <f t="shared" si="7"/>
        <v>0</v>
      </c>
      <c r="G72" s="35" t="s">
        <v>15</v>
      </c>
      <c r="H72" s="5"/>
      <c r="I72" s="5"/>
      <c r="J72" s="5"/>
    </row>
    <row r="73" spans="1:10" x14ac:dyDescent="0.35">
      <c r="A73" s="174" t="s">
        <v>238</v>
      </c>
      <c r="B73" s="175"/>
      <c r="C73" s="176"/>
      <c r="D73" s="114"/>
      <c r="E73" s="41">
        <v>37.950000000000003</v>
      </c>
      <c r="F73" s="37">
        <f t="shared" si="7"/>
        <v>0</v>
      </c>
      <c r="G73" s="38" t="s">
        <v>15</v>
      </c>
      <c r="H73" s="5"/>
      <c r="I73" s="5"/>
      <c r="J73" s="5"/>
    </row>
    <row r="74" spans="1:10" x14ac:dyDescent="0.35">
      <c r="A74" s="13" t="s">
        <v>239</v>
      </c>
      <c r="B74" s="21"/>
      <c r="C74" s="22"/>
      <c r="D74" s="114"/>
      <c r="E74" s="24">
        <v>37.950000000000003</v>
      </c>
      <c r="F74" s="11">
        <f t="shared" si="7"/>
        <v>0</v>
      </c>
      <c r="G74" s="35" t="s">
        <v>15</v>
      </c>
      <c r="H74" s="5"/>
      <c r="I74" s="5"/>
      <c r="J74" s="5"/>
    </row>
    <row r="75" spans="1:10" x14ac:dyDescent="0.35">
      <c r="A75" s="174" t="s">
        <v>240</v>
      </c>
      <c r="B75" s="175"/>
      <c r="C75" s="176"/>
      <c r="D75" s="114"/>
      <c r="E75" s="41">
        <v>37.950000000000003</v>
      </c>
      <c r="F75" s="37">
        <f t="shared" si="7"/>
        <v>0</v>
      </c>
      <c r="G75" s="38" t="s">
        <v>15</v>
      </c>
      <c r="H75" s="5"/>
      <c r="I75" s="5"/>
      <c r="J75" s="5"/>
    </row>
    <row r="76" spans="1:10" x14ac:dyDescent="0.35">
      <c r="A76" s="21"/>
      <c r="B76" s="21"/>
      <c r="C76" s="22" t="s">
        <v>241</v>
      </c>
      <c r="D76" s="23">
        <f>SUM(D66:D75)</f>
        <v>3</v>
      </c>
      <c r="E76" s="24"/>
      <c r="F76" s="24">
        <f>SUM(F44,F54,F64)</f>
        <v>170.82</v>
      </c>
      <c r="G76" s="35"/>
      <c r="H76" s="5"/>
      <c r="I76" s="5"/>
      <c r="J76" s="5"/>
    </row>
    <row r="77" spans="1:10" x14ac:dyDescent="0.35">
      <c r="A77" s="146" t="s">
        <v>242</v>
      </c>
      <c r="B77" s="147"/>
      <c r="C77" s="148"/>
      <c r="D77" s="145"/>
      <c r="E77" s="41"/>
      <c r="F77" s="41"/>
      <c r="G77" s="38"/>
      <c r="H77" s="5"/>
      <c r="I77" s="5"/>
      <c r="J77" s="5"/>
    </row>
    <row r="78" spans="1:10" x14ac:dyDescent="0.35">
      <c r="A78" s="13" t="s">
        <v>243</v>
      </c>
      <c r="B78" s="21"/>
      <c r="C78" s="22"/>
      <c r="D78" s="114"/>
      <c r="E78" s="24">
        <v>37.950000000000003</v>
      </c>
      <c r="F78" s="11">
        <f t="shared" ref="F78:F85" si="8">SUM(D78*E78)</f>
        <v>0</v>
      </c>
      <c r="G78" s="35" t="s">
        <v>15</v>
      </c>
      <c r="H78" s="5"/>
      <c r="I78" s="5"/>
      <c r="J78" s="5"/>
    </row>
    <row r="79" spans="1:10" x14ac:dyDescent="0.35">
      <c r="A79" s="174" t="s">
        <v>244</v>
      </c>
      <c r="B79" s="175"/>
      <c r="C79" s="176"/>
      <c r="D79" s="114"/>
      <c r="E79" s="41">
        <v>37.950000000000003</v>
      </c>
      <c r="F79" s="37">
        <f t="shared" si="8"/>
        <v>0</v>
      </c>
      <c r="G79" s="38" t="s">
        <v>15</v>
      </c>
      <c r="H79" s="5"/>
      <c r="I79" s="5"/>
      <c r="J79" s="5"/>
    </row>
    <row r="80" spans="1:10" x14ac:dyDescent="0.35">
      <c r="A80" s="13" t="s">
        <v>245</v>
      </c>
      <c r="B80" s="21"/>
      <c r="C80" s="22"/>
      <c r="D80" s="114"/>
      <c r="E80" s="24">
        <v>37.950000000000003</v>
      </c>
      <c r="F80" s="11">
        <f t="shared" si="8"/>
        <v>0</v>
      </c>
      <c r="G80" s="35" t="s">
        <v>15</v>
      </c>
      <c r="H80" s="5"/>
      <c r="I80" s="5"/>
      <c r="J80" s="5"/>
    </row>
    <row r="81" spans="1:10" x14ac:dyDescent="0.35">
      <c r="A81" s="174" t="s">
        <v>246</v>
      </c>
      <c r="B81" s="175"/>
      <c r="C81" s="176"/>
      <c r="D81" s="114"/>
      <c r="E81" s="41">
        <v>37.950000000000003</v>
      </c>
      <c r="F81" s="37">
        <f t="shared" si="8"/>
        <v>0</v>
      </c>
      <c r="G81" s="38" t="s">
        <v>15</v>
      </c>
      <c r="H81" s="5"/>
      <c r="I81" s="5"/>
      <c r="J81" s="5"/>
    </row>
    <row r="82" spans="1:10" x14ac:dyDescent="0.35">
      <c r="A82" s="13" t="s">
        <v>247</v>
      </c>
      <c r="B82" s="21"/>
      <c r="C82" s="22"/>
      <c r="D82" s="114"/>
      <c r="E82" s="24">
        <v>37.950000000000003</v>
      </c>
      <c r="F82" s="11">
        <f t="shared" si="8"/>
        <v>0</v>
      </c>
      <c r="G82" s="35" t="s">
        <v>15</v>
      </c>
      <c r="H82" s="5"/>
      <c r="I82" s="5"/>
      <c r="J82" s="5"/>
    </row>
    <row r="83" spans="1:10" x14ac:dyDescent="0.35">
      <c r="A83" s="174" t="s">
        <v>248</v>
      </c>
      <c r="B83" s="175"/>
      <c r="C83" s="176"/>
      <c r="D83" s="114"/>
      <c r="E83" s="41">
        <v>37.950000000000003</v>
      </c>
      <c r="F83" s="37">
        <f t="shared" si="8"/>
        <v>0</v>
      </c>
      <c r="G83" s="38" t="s">
        <v>15</v>
      </c>
      <c r="H83" s="5"/>
      <c r="I83" s="5"/>
      <c r="J83" s="5"/>
    </row>
    <row r="84" spans="1:10" x14ac:dyDescent="0.35">
      <c r="A84" s="13" t="s">
        <v>249</v>
      </c>
      <c r="B84" s="21"/>
      <c r="C84" s="22"/>
      <c r="D84" s="114"/>
      <c r="E84" s="24">
        <v>37.950000000000003</v>
      </c>
      <c r="F84" s="11">
        <f t="shared" si="8"/>
        <v>0</v>
      </c>
      <c r="G84" s="35" t="s">
        <v>15</v>
      </c>
      <c r="H84" s="5"/>
      <c r="I84" s="5"/>
      <c r="J84" s="5"/>
    </row>
    <row r="85" spans="1:10" x14ac:dyDescent="0.35">
      <c r="A85" s="174" t="s">
        <v>250</v>
      </c>
      <c r="B85" s="175"/>
      <c r="C85" s="176"/>
      <c r="D85" s="114"/>
      <c r="E85" s="41">
        <v>37.950000000000003</v>
      </c>
      <c r="F85" s="37">
        <f t="shared" si="8"/>
        <v>0</v>
      </c>
      <c r="G85" s="38" t="s">
        <v>15</v>
      </c>
      <c r="H85" s="5"/>
      <c r="I85" s="5"/>
      <c r="J85" s="5"/>
    </row>
    <row r="86" spans="1:10" x14ac:dyDescent="0.35">
      <c r="A86" s="21"/>
      <c r="B86" s="21"/>
      <c r="C86" s="22" t="s">
        <v>251</v>
      </c>
      <c r="D86" s="23">
        <f>SUM(D78:D85)</f>
        <v>0</v>
      </c>
      <c r="E86" s="24"/>
      <c r="F86" s="24">
        <f>SUM(F56,F66,F76)</f>
        <v>208.76999999999998</v>
      </c>
      <c r="G86" s="35"/>
      <c r="H86" s="5"/>
      <c r="I86" s="5"/>
      <c r="J86" s="5"/>
    </row>
    <row r="87" spans="1:10" x14ac:dyDescent="0.35">
      <c r="A87" s="159"/>
      <c r="B87" s="159"/>
      <c r="C87" s="160" t="s">
        <v>252</v>
      </c>
      <c r="D87" s="161"/>
      <c r="E87" s="162"/>
      <c r="F87" s="162">
        <f>SUM(F44,F54,F64,F76,F86)</f>
        <v>550.41</v>
      </c>
      <c r="G87" s="163"/>
      <c r="H87" s="5"/>
      <c r="I87" s="5"/>
      <c r="J87" s="5"/>
    </row>
    <row r="88" spans="1:10" x14ac:dyDescent="0.35">
      <c r="G88" s="31"/>
      <c r="H88" s="5"/>
      <c r="I88" s="5"/>
      <c r="J88" s="5"/>
    </row>
    <row r="89" spans="1:10" x14ac:dyDescent="0.35">
      <c r="A89" s="120" t="s">
        <v>160</v>
      </c>
      <c r="B89" s="120"/>
      <c r="C89" s="121"/>
      <c r="D89" s="134"/>
      <c r="E89" s="123"/>
      <c r="F89" s="127"/>
      <c r="G89" s="125"/>
      <c r="H89" s="5"/>
      <c r="I89" s="5"/>
      <c r="J89" s="5"/>
    </row>
    <row r="90" spans="1:10" ht="29" x14ac:dyDescent="0.35">
      <c r="A90" s="6" t="s">
        <v>162</v>
      </c>
      <c r="B90" s="6" t="s">
        <v>162</v>
      </c>
      <c r="C90" s="6" t="s">
        <v>163</v>
      </c>
      <c r="D90" s="110">
        <v>0</v>
      </c>
      <c r="E90" s="37">
        <v>69</v>
      </c>
      <c r="F90" s="37">
        <f t="shared" ref="F90:F94" si="9">SUM(D90*E90)</f>
        <v>0</v>
      </c>
      <c r="G90" s="38" t="s">
        <v>15</v>
      </c>
      <c r="H90" s="5"/>
      <c r="I90" s="5"/>
      <c r="J90" s="5"/>
    </row>
    <row r="91" spans="1:10" ht="29" x14ac:dyDescent="0.35">
      <c r="A91" s="9" t="s">
        <v>162</v>
      </c>
      <c r="B91" s="9" t="s">
        <v>162</v>
      </c>
      <c r="C91" s="9" t="s">
        <v>164</v>
      </c>
      <c r="D91" s="110">
        <v>1</v>
      </c>
      <c r="E91" s="11">
        <v>76</v>
      </c>
      <c r="F91" s="11">
        <f t="shared" si="9"/>
        <v>76</v>
      </c>
      <c r="G91" s="35" t="s">
        <v>15</v>
      </c>
      <c r="H91" s="5"/>
      <c r="I91" s="5"/>
      <c r="J91" s="5"/>
    </row>
    <row r="92" spans="1:10" x14ac:dyDescent="0.35">
      <c r="A92" s="6" t="s">
        <v>165</v>
      </c>
      <c r="B92" s="6" t="s">
        <v>165</v>
      </c>
      <c r="C92" s="6" t="s">
        <v>166</v>
      </c>
      <c r="D92" s="110">
        <v>1</v>
      </c>
      <c r="E92" s="37">
        <v>91</v>
      </c>
      <c r="F92" s="37">
        <f t="shared" si="9"/>
        <v>91</v>
      </c>
      <c r="G92" s="38" t="s">
        <v>15</v>
      </c>
      <c r="H92" s="5"/>
      <c r="I92" s="5"/>
      <c r="J92" s="5"/>
    </row>
    <row r="93" spans="1:10" x14ac:dyDescent="0.35">
      <c r="A93" s="9" t="s">
        <v>167</v>
      </c>
      <c r="B93" s="9" t="s">
        <v>167</v>
      </c>
      <c r="C93" s="9" t="s">
        <v>168</v>
      </c>
      <c r="D93" s="110">
        <v>0</v>
      </c>
      <c r="E93" s="11">
        <v>95</v>
      </c>
      <c r="F93" s="11">
        <f t="shared" si="9"/>
        <v>0</v>
      </c>
      <c r="G93" s="35" t="s">
        <v>15</v>
      </c>
      <c r="H93" s="5"/>
      <c r="I93" s="5"/>
      <c r="J93" s="5"/>
    </row>
    <row r="94" spans="1:10" x14ac:dyDescent="0.35">
      <c r="A94" s="6" t="s">
        <v>169</v>
      </c>
      <c r="B94" s="6" t="s">
        <v>169</v>
      </c>
      <c r="C94" s="6" t="s">
        <v>170</v>
      </c>
      <c r="D94" s="110">
        <v>1</v>
      </c>
      <c r="E94" s="37">
        <v>95</v>
      </c>
      <c r="F94" s="37">
        <f t="shared" si="9"/>
        <v>95</v>
      </c>
      <c r="G94" s="38" t="s">
        <v>15</v>
      </c>
      <c r="H94" s="5"/>
      <c r="I94" s="5"/>
      <c r="J94" s="5"/>
    </row>
    <row r="95" spans="1:10" x14ac:dyDescent="0.35">
      <c r="A95" s="120"/>
      <c r="B95" s="120"/>
      <c r="C95" s="128" t="s">
        <v>65</v>
      </c>
      <c r="D95" s="158">
        <f>SUM(D90:D94)</f>
        <v>3</v>
      </c>
      <c r="E95" s="129"/>
      <c r="F95" s="129">
        <f>SUM(F90:F94)</f>
        <v>262</v>
      </c>
      <c r="G95" s="125"/>
      <c r="H95" s="5"/>
      <c r="I95" s="5"/>
      <c r="J95" s="5"/>
    </row>
    <row r="96" spans="1:10" x14ac:dyDescent="0.35">
      <c r="G96" s="31"/>
      <c r="H96" s="5"/>
      <c r="I96" s="5"/>
      <c r="J96" s="5"/>
    </row>
    <row r="97" spans="5:10" x14ac:dyDescent="0.35">
      <c r="E97" s="70" t="s">
        <v>172</v>
      </c>
      <c r="F97" s="71">
        <f>SUM(F22,F37,F87,F95)</f>
        <v>5506.11</v>
      </c>
      <c r="G97" s="31"/>
      <c r="H97" s="5"/>
      <c r="I97" s="5"/>
      <c r="J97" s="5"/>
    </row>
    <row r="98" spans="5:10" x14ac:dyDescent="0.35">
      <c r="F98" s="26" t="s">
        <v>173</v>
      </c>
      <c r="G98" s="31"/>
      <c r="H98" s="5"/>
      <c r="I98" s="5"/>
      <c r="J98" s="5"/>
    </row>
    <row r="99" spans="5:10" x14ac:dyDescent="0.35">
      <c r="G99" s="31"/>
      <c r="H99" s="5"/>
      <c r="I99" s="5"/>
      <c r="J99" s="5"/>
    </row>
    <row r="100" spans="5:10" x14ac:dyDescent="0.35">
      <c r="G100" s="31"/>
      <c r="H100" s="5"/>
      <c r="I100" s="5"/>
      <c r="J100" s="5"/>
    </row>
    <row r="101" spans="5:10" x14ac:dyDescent="0.35">
      <c r="G101" s="31"/>
    </row>
  </sheetData>
  <mergeCells count="8">
    <mergeCell ref="A1:B1"/>
    <mergeCell ref="C1:G1"/>
    <mergeCell ref="A65:C65"/>
    <mergeCell ref="A77:C77"/>
    <mergeCell ref="A2:G2"/>
    <mergeCell ref="A40:C40"/>
    <mergeCell ref="A45:C45"/>
    <mergeCell ref="A55:C55"/>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115C-825A-48BC-9725-667B910BD6A7}">
  <dimension ref="A1:E64"/>
  <sheetViews>
    <sheetView workbookViewId="0">
      <selection activeCell="C1" sqref="C1"/>
    </sheetView>
  </sheetViews>
  <sheetFormatPr defaultColWidth="8.7265625" defaultRowHeight="14.5" x14ac:dyDescent="0.35"/>
  <cols>
    <col min="1" max="1" width="29.81640625" style="50" customWidth="1"/>
    <col min="2" max="2" width="104.81640625" style="50" customWidth="1"/>
    <col min="3" max="3" width="4.26953125" style="50" bestFit="1" customWidth="1"/>
    <col min="4" max="4" width="9" style="51" bestFit="1" customWidth="1"/>
    <col min="5" max="5" width="16.1796875" style="50" customWidth="1"/>
    <col min="6" max="16384" width="8.7265625" style="50"/>
  </cols>
  <sheetData>
    <row r="1" spans="1:5" ht="25.5" x14ac:dyDescent="0.55000000000000004">
      <c r="A1" s="177" t="s">
        <v>253</v>
      </c>
      <c r="B1" s="177"/>
      <c r="C1" s="177"/>
      <c r="D1" s="178"/>
      <c r="E1" s="177"/>
    </row>
    <row r="2" spans="1:5" ht="25.5" x14ac:dyDescent="0.55000000000000004">
      <c r="A2" s="179"/>
      <c r="B2" s="179"/>
      <c r="C2" s="180" t="s">
        <v>254</v>
      </c>
      <c r="D2" s="181" t="s">
        <v>255</v>
      </c>
      <c r="E2" s="180"/>
    </row>
    <row r="3" spans="1:5" x14ac:dyDescent="0.35">
      <c r="A3" s="182" t="s">
        <v>256</v>
      </c>
      <c r="B3" s="182"/>
      <c r="C3" s="182"/>
      <c r="D3" s="182"/>
      <c r="E3" s="182"/>
    </row>
    <row r="4" spans="1:5" x14ac:dyDescent="0.35">
      <c r="A4" s="52" t="s">
        <v>257</v>
      </c>
      <c r="B4" s="53" t="s">
        <v>258</v>
      </c>
      <c r="C4" s="52">
        <v>1</v>
      </c>
      <c r="D4" s="54">
        <v>28.9</v>
      </c>
      <c r="E4" s="55">
        <f>SUM(C4*D4)</f>
        <v>28.9</v>
      </c>
    </row>
    <row r="5" spans="1:5" x14ac:dyDescent="0.35">
      <c r="A5" s="52" t="s">
        <v>259</v>
      </c>
      <c r="B5" s="53" t="s">
        <v>260</v>
      </c>
      <c r="C5" s="52">
        <v>2</v>
      </c>
      <c r="D5" s="54">
        <v>16.5</v>
      </c>
      <c r="E5" s="55">
        <f t="shared" ref="E5:E12" si="0">SUM(C5*D5)</f>
        <v>33</v>
      </c>
    </row>
    <row r="6" spans="1:5" x14ac:dyDescent="0.35">
      <c r="A6" s="52" t="s">
        <v>261</v>
      </c>
      <c r="B6" s="53" t="s">
        <v>262</v>
      </c>
      <c r="C6" s="52">
        <v>1</v>
      </c>
      <c r="D6" s="54">
        <v>6.5</v>
      </c>
      <c r="E6" s="55">
        <f t="shared" si="0"/>
        <v>6.5</v>
      </c>
    </row>
    <row r="7" spans="1:5" x14ac:dyDescent="0.35">
      <c r="A7" s="52" t="s">
        <v>261</v>
      </c>
      <c r="B7" s="53" t="s">
        <v>263</v>
      </c>
      <c r="C7" s="52">
        <v>1</v>
      </c>
      <c r="D7" s="54">
        <v>6.9</v>
      </c>
      <c r="E7" s="55">
        <f t="shared" si="0"/>
        <v>6.9</v>
      </c>
    </row>
    <row r="8" spans="1:5" x14ac:dyDescent="0.35">
      <c r="A8" s="52" t="s">
        <v>264</v>
      </c>
      <c r="B8" s="53" t="s">
        <v>265</v>
      </c>
      <c r="C8" s="52">
        <v>1</v>
      </c>
      <c r="D8" s="54">
        <v>15</v>
      </c>
      <c r="E8" s="55">
        <f t="shared" si="0"/>
        <v>15</v>
      </c>
    </row>
    <row r="9" spans="1:5" x14ac:dyDescent="0.35">
      <c r="A9" s="52" t="s">
        <v>266</v>
      </c>
      <c r="B9" s="53" t="s">
        <v>267</v>
      </c>
      <c r="C9" s="52">
        <v>1</v>
      </c>
      <c r="D9" s="54">
        <v>7.9</v>
      </c>
      <c r="E9" s="55">
        <f t="shared" si="0"/>
        <v>7.9</v>
      </c>
    </row>
    <row r="10" spans="1:5" x14ac:dyDescent="0.35">
      <c r="A10" s="52" t="s">
        <v>268</v>
      </c>
      <c r="B10" s="53" t="s">
        <v>269</v>
      </c>
      <c r="C10" s="52">
        <v>1</v>
      </c>
      <c r="D10" s="54">
        <v>6</v>
      </c>
      <c r="E10" s="55">
        <f t="shared" si="0"/>
        <v>6</v>
      </c>
    </row>
    <row r="11" spans="1:5" x14ac:dyDescent="0.35">
      <c r="A11" s="52" t="s">
        <v>270</v>
      </c>
      <c r="B11" s="53" t="s">
        <v>271</v>
      </c>
      <c r="C11" s="52">
        <v>1</v>
      </c>
      <c r="D11" s="54">
        <v>10</v>
      </c>
      <c r="E11" s="55">
        <f t="shared" si="0"/>
        <v>10</v>
      </c>
    </row>
    <row r="12" spans="1:5" x14ac:dyDescent="0.35">
      <c r="A12" s="52" t="s">
        <v>272</v>
      </c>
      <c r="B12" s="53" t="s">
        <v>273</v>
      </c>
      <c r="C12" s="52">
        <v>1</v>
      </c>
      <c r="D12" s="54">
        <v>18</v>
      </c>
      <c r="E12" s="55">
        <f t="shared" si="0"/>
        <v>18</v>
      </c>
    </row>
    <row r="13" spans="1:5" x14ac:dyDescent="0.35">
      <c r="A13" s="58"/>
      <c r="B13" s="61" t="s">
        <v>65</v>
      </c>
      <c r="C13" s="58"/>
      <c r="D13" s="59"/>
      <c r="E13" s="60">
        <f>SUM(E4:E12)</f>
        <v>132.20000000000002</v>
      </c>
    </row>
    <row r="14" spans="1:5" s="49" customFormat="1" x14ac:dyDescent="0.35">
      <c r="A14" s="120" t="s">
        <v>51</v>
      </c>
      <c r="B14" s="128"/>
      <c r="C14" s="183"/>
      <c r="D14" s="184"/>
      <c r="E14" s="183"/>
    </row>
    <row r="15" spans="1:5" x14ac:dyDescent="0.35">
      <c r="A15" s="52" t="s">
        <v>274</v>
      </c>
      <c r="B15" s="62" t="s">
        <v>275</v>
      </c>
      <c r="C15" s="52">
        <v>1</v>
      </c>
      <c r="D15" s="54">
        <v>6</v>
      </c>
      <c r="E15" s="55">
        <f t="shared" ref="E15:E20" si="1">SUM(C15*D15)</f>
        <v>6</v>
      </c>
    </row>
    <row r="16" spans="1:5" x14ac:dyDescent="0.35">
      <c r="A16" s="52" t="s">
        <v>276</v>
      </c>
      <c r="B16" s="62" t="s">
        <v>277</v>
      </c>
      <c r="C16" s="52">
        <v>1</v>
      </c>
      <c r="D16" s="54">
        <v>9</v>
      </c>
      <c r="E16" s="55">
        <f t="shared" si="1"/>
        <v>9</v>
      </c>
    </row>
    <row r="17" spans="1:5" x14ac:dyDescent="0.35">
      <c r="A17" s="90" t="s">
        <v>278</v>
      </c>
      <c r="B17" s="62" t="s">
        <v>279</v>
      </c>
      <c r="C17" s="52">
        <v>1</v>
      </c>
      <c r="D17" s="54">
        <v>3.75</v>
      </c>
      <c r="E17" s="55">
        <f t="shared" si="1"/>
        <v>3.75</v>
      </c>
    </row>
    <row r="18" spans="1:5" ht="28" customHeight="1" x14ac:dyDescent="0.35">
      <c r="A18" s="90"/>
      <c r="B18" s="62" t="s">
        <v>280</v>
      </c>
      <c r="C18" s="52">
        <v>1</v>
      </c>
      <c r="D18" s="54">
        <v>19</v>
      </c>
      <c r="E18" s="55">
        <f t="shared" si="1"/>
        <v>19</v>
      </c>
    </row>
    <row r="19" spans="1:5" x14ac:dyDescent="0.35">
      <c r="A19" s="52" t="s">
        <v>281</v>
      </c>
      <c r="B19" s="62" t="s">
        <v>282</v>
      </c>
      <c r="C19" s="52">
        <v>1</v>
      </c>
      <c r="D19" s="54">
        <v>0.49</v>
      </c>
      <c r="E19" s="55">
        <f t="shared" si="1"/>
        <v>0.49</v>
      </c>
    </row>
    <row r="20" spans="1:5" x14ac:dyDescent="0.35">
      <c r="A20" s="52" t="s">
        <v>283</v>
      </c>
      <c r="B20" s="62" t="s">
        <v>284</v>
      </c>
      <c r="C20" s="52">
        <v>2</v>
      </c>
      <c r="D20" s="54">
        <v>6</v>
      </c>
      <c r="E20" s="55">
        <f t="shared" si="1"/>
        <v>12</v>
      </c>
    </row>
    <row r="21" spans="1:5" x14ac:dyDescent="0.35">
      <c r="A21" s="52"/>
      <c r="B21" s="61" t="s">
        <v>65</v>
      </c>
      <c r="C21" s="52"/>
      <c r="D21" s="54"/>
      <c r="E21" s="60">
        <f>SUM(E15:E20)</f>
        <v>50.24</v>
      </c>
    </row>
    <row r="22" spans="1:5" s="49" customFormat="1" x14ac:dyDescent="0.35">
      <c r="A22" s="120" t="s">
        <v>285</v>
      </c>
      <c r="B22" s="128"/>
      <c r="C22" s="183"/>
      <c r="D22" s="184"/>
      <c r="E22" s="183"/>
    </row>
    <row r="23" spans="1:5" x14ac:dyDescent="0.35">
      <c r="A23" s="52" t="s">
        <v>286</v>
      </c>
      <c r="B23" s="62" t="s">
        <v>287</v>
      </c>
      <c r="C23" s="52">
        <v>1</v>
      </c>
      <c r="D23" s="54">
        <v>40</v>
      </c>
      <c r="E23" s="55">
        <f t="shared" ref="E23:E37" si="2">SUM(C23*D23)</f>
        <v>40</v>
      </c>
    </row>
    <row r="24" spans="1:5" x14ac:dyDescent="0.35">
      <c r="A24" s="52" t="s">
        <v>288</v>
      </c>
      <c r="B24" s="62" t="s">
        <v>289</v>
      </c>
      <c r="C24" s="52">
        <v>6</v>
      </c>
      <c r="D24" s="54">
        <v>7.5</v>
      </c>
      <c r="E24" s="55">
        <f t="shared" si="2"/>
        <v>45</v>
      </c>
    </row>
    <row r="25" spans="1:5" x14ac:dyDescent="0.35">
      <c r="A25" s="52" t="s">
        <v>290</v>
      </c>
      <c r="B25" s="62" t="s">
        <v>291</v>
      </c>
      <c r="C25" s="52">
        <v>1</v>
      </c>
      <c r="D25" s="54">
        <v>49.9</v>
      </c>
      <c r="E25" s="55">
        <f t="shared" si="2"/>
        <v>49.9</v>
      </c>
    </row>
    <row r="26" spans="1:5" x14ac:dyDescent="0.35">
      <c r="A26" s="52" t="s">
        <v>292</v>
      </c>
      <c r="B26" s="62" t="s">
        <v>293</v>
      </c>
      <c r="C26" s="52">
        <v>2</v>
      </c>
      <c r="D26" s="54">
        <v>6.9</v>
      </c>
      <c r="E26" s="55">
        <f t="shared" si="2"/>
        <v>13.8</v>
      </c>
    </row>
    <row r="27" spans="1:5" x14ac:dyDescent="0.35">
      <c r="A27" s="52" t="s">
        <v>294</v>
      </c>
      <c r="B27" s="62" t="s">
        <v>295</v>
      </c>
      <c r="C27" s="52">
        <v>1</v>
      </c>
      <c r="D27" s="54">
        <v>15.5</v>
      </c>
      <c r="E27" s="55">
        <f t="shared" si="2"/>
        <v>15.5</v>
      </c>
    </row>
    <row r="28" spans="1:5" x14ac:dyDescent="0.35">
      <c r="A28" s="52" t="s">
        <v>296</v>
      </c>
      <c r="B28" s="62" t="s">
        <v>297</v>
      </c>
      <c r="C28" s="52">
        <v>1</v>
      </c>
      <c r="D28" s="54">
        <v>39</v>
      </c>
      <c r="E28" s="55">
        <f t="shared" si="2"/>
        <v>39</v>
      </c>
    </row>
    <row r="29" spans="1:5" x14ac:dyDescent="0.35">
      <c r="A29" s="52" t="s">
        <v>298</v>
      </c>
      <c r="B29" s="62" t="s">
        <v>299</v>
      </c>
      <c r="C29" s="52">
        <v>1</v>
      </c>
      <c r="D29" s="54">
        <v>15</v>
      </c>
      <c r="E29" s="55">
        <f t="shared" si="2"/>
        <v>15</v>
      </c>
    </row>
    <row r="30" spans="1:5" x14ac:dyDescent="0.35">
      <c r="A30" s="52" t="s">
        <v>300</v>
      </c>
      <c r="B30" s="62" t="s">
        <v>301</v>
      </c>
      <c r="C30" s="52">
        <v>1</v>
      </c>
      <c r="D30" s="54">
        <v>2.5</v>
      </c>
      <c r="E30" s="55">
        <f t="shared" si="2"/>
        <v>2.5</v>
      </c>
    </row>
    <row r="31" spans="1:5" x14ac:dyDescent="0.35">
      <c r="A31" s="52" t="s">
        <v>302</v>
      </c>
      <c r="B31" s="62" t="s">
        <v>303</v>
      </c>
      <c r="C31" s="52">
        <v>1</v>
      </c>
      <c r="D31" s="54">
        <v>9</v>
      </c>
      <c r="E31" s="55">
        <f t="shared" si="2"/>
        <v>9</v>
      </c>
    </row>
    <row r="32" spans="1:5" x14ac:dyDescent="0.35">
      <c r="A32" s="52" t="s">
        <v>268</v>
      </c>
      <c r="B32" s="62" t="s">
        <v>304</v>
      </c>
      <c r="C32" s="52">
        <v>1</v>
      </c>
      <c r="D32" s="54">
        <v>4</v>
      </c>
      <c r="E32" s="55">
        <f>SUM(C32*D32)</f>
        <v>4</v>
      </c>
    </row>
    <row r="33" spans="1:5" x14ac:dyDescent="0.35">
      <c r="A33" s="52" t="s">
        <v>305</v>
      </c>
      <c r="B33" s="62" t="s">
        <v>306</v>
      </c>
      <c r="C33" s="52">
        <v>1</v>
      </c>
      <c r="D33" s="54">
        <v>9</v>
      </c>
      <c r="E33" s="55">
        <f>SUM(C33*D33)</f>
        <v>9</v>
      </c>
    </row>
    <row r="34" spans="1:5" x14ac:dyDescent="0.35">
      <c r="A34" s="52" t="s">
        <v>307</v>
      </c>
      <c r="B34" s="62" t="s">
        <v>308</v>
      </c>
      <c r="C34" s="52">
        <v>10</v>
      </c>
      <c r="D34" s="54">
        <v>5.48</v>
      </c>
      <c r="E34" s="55">
        <f t="shared" si="2"/>
        <v>54.800000000000004</v>
      </c>
    </row>
    <row r="35" spans="1:5" x14ac:dyDescent="0.35">
      <c r="A35" s="52" t="s">
        <v>309</v>
      </c>
      <c r="B35" s="62" t="s">
        <v>310</v>
      </c>
      <c r="C35" s="52">
        <v>1</v>
      </c>
      <c r="D35" s="54">
        <v>23.98</v>
      </c>
      <c r="E35" s="55">
        <f t="shared" si="2"/>
        <v>23.98</v>
      </c>
    </row>
    <row r="36" spans="1:5" x14ac:dyDescent="0.35">
      <c r="A36" s="52" t="s">
        <v>311</v>
      </c>
      <c r="B36" s="62" t="s">
        <v>312</v>
      </c>
      <c r="C36" s="52">
        <v>10</v>
      </c>
      <c r="D36" s="54">
        <v>1.97</v>
      </c>
      <c r="E36" s="55">
        <f t="shared" si="2"/>
        <v>19.7</v>
      </c>
    </row>
    <row r="37" spans="1:5" x14ac:dyDescent="0.35">
      <c r="A37" s="52" t="s">
        <v>313</v>
      </c>
      <c r="B37" s="62" t="s">
        <v>314</v>
      </c>
      <c r="C37" s="52">
        <v>1</v>
      </c>
      <c r="D37" s="54">
        <v>11</v>
      </c>
      <c r="E37" s="55">
        <f t="shared" si="2"/>
        <v>11</v>
      </c>
    </row>
    <row r="38" spans="1:5" x14ac:dyDescent="0.35">
      <c r="A38" s="52"/>
      <c r="B38" s="61" t="s">
        <v>65</v>
      </c>
      <c r="C38" s="52"/>
      <c r="D38" s="54"/>
      <c r="E38" s="60">
        <f>SUM(E23:E37)</f>
        <v>352.18</v>
      </c>
    </row>
    <row r="39" spans="1:5" s="49" customFormat="1" x14ac:dyDescent="0.35">
      <c r="A39" s="120" t="s">
        <v>315</v>
      </c>
      <c r="B39" s="128"/>
      <c r="C39" s="183"/>
      <c r="D39" s="184"/>
      <c r="E39" s="183"/>
    </row>
    <row r="40" spans="1:5" x14ac:dyDescent="0.35">
      <c r="A40" s="52" t="s">
        <v>286</v>
      </c>
      <c r="B40" s="62" t="s">
        <v>287</v>
      </c>
      <c r="C40" s="52">
        <v>1</v>
      </c>
      <c r="D40" s="54">
        <v>40</v>
      </c>
      <c r="E40" s="55">
        <f t="shared" ref="E40:E51" si="3">SUM(C40*D40)</f>
        <v>40</v>
      </c>
    </row>
    <row r="41" spans="1:5" x14ac:dyDescent="0.35">
      <c r="A41" s="52" t="s">
        <v>316</v>
      </c>
      <c r="B41" s="62" t="s">
        <v>317</v>
      </c>
      <c r="C41" s="52">
        <v>1</v>
      </c>
      <c r="D41" s="54">
        <v>43.95</v>
      </c>
      <c r="E41" s="55">
        <f t="shared" si="3"/>
        <v>43.95</v>
      </c>
    </row>
    <row r="42" spans="1:5" x14ac:dyDescent="0.35">
      <c r="A42" s="52" t="s">
        <v>318</v>
      </c>
      <c r="B42" s="62" t="s">
        <v>304</v>
      </c>
      <c r="C42" s="52">
        <v>1</v>
      </c>
      <c r="D42" s="54">
        <v>4</v>
      </c>
      <c r="E42" s="55">
        <f t="shared" si="3"/>
        <v>4</v>
      </c>
    </row>
    <row r="43" spans="1:5" x14ac:dyDescent="0.35">
      <c r="A43" s="52" t="s">
        <v>319</v>
      </c>
      <c r="B43" s="62" t="s">
        <v>320</v>
      </c>
      <c r="C43" s="52">
        <v>1</v>
      </c>
      <c r="D43" s="54">
        <v>5</v>
      </c>
      <c r="E43" s="55">
        <f t="shared" si="3"/>
        <v>5</v>
      </c>
    </row>
    <row r="44" spans="1:5" x14ac:dyDescent="0.35">
      <c r="A44" s="52" t="s">
        <v>321</v>
      </c>
      <c r="B44" s="5" t="s">
        <v>322</v>
      </c>
      <c r="C44" s="52">
        <v>4</v>
      </c>
      <c r="D44" s="54">
        <v>11.76</v>
      </c>
      <c r="E44" s="55">
        <f t="shared" si="3"/>
        <v>47.04</v>
      </c>
    </row>
    <row r="45" spans="1:5" x14ac:dyDescent="0.35">
      <c r="A45" s="52"/>
      <c r="B45" s="61" t="s">
        <v>65</v>
      </c>
      <c r="C45" s="52"/>
      <c r="D45" s="54"/>
      <c r="E45" s="60">
        <f>SUM(E40:E44)</f>
        <v>139.99</v>
      </c>
    </row>
    <row r="46" spans="1:5" s="49" customFormat="1" x14ac:dyDescent="0.35">
      <c r="A46" s="120" t="s">
        <v>344</v>
      </c>
      <c r="B46" s="128"/>
      <c r="C46" s="183"/>
      <c r="D46" s="184"/>
      <c r="E46" s="183"/>
    </row>
    <row r="47" spans="1:5" x14ac:dyDescent="0.35">
      <c r="A47" s="52" t="s">
        <v>345</v>
      </c>
      <c r="B47" s="62" t="s">
        <v>326</v>
      </c>
      <c r="C47" s="52">
        <v>10</v>
      </c>
      <c r="D47" s="54">
        <v>190</v>
      </c>
      <c r="E47" s="55">
        <f>SUM(C47*D47)</f>
        <v>1900</v>
      </c>
    </row>
    <row r="48" spans="1:5" x14ac:dyDescent="0.35">
      <c r="A48" s="52"/>
      <c r="B48" s="61" t="s">
        <v>65</v>
      </c>
      <c r="C48" s="52"/>
      <c r="D48" s="54"/>
      <c r="E48" s="60">
        <f>SUM(E34:E47)</f>
        <v>2641.64</v>
      </c>
    </row>
    <row r="49" spans="1:5" s="49" customFormat="1" x14ac:dyDescent="0.35">
      <c r="A49" s="120" t="s">
        <v>323</v>
      </c>
      <c r="B49" s="128"/>
      <c r="C49" s="183"/>
      <c r="D49" s="184"/>
      <c r="E49" s="183"/>
    </row>
    <row r="50" spans="1:5" x14ac:dyDescent="0.35">
      <c r="A50" s="12" t="s">
        <v>85</v>
      </c>
      <c r="B50" s="62" t="s">
        <v>324</v>
      </c>
      <c r="C50" s="52">
        <v>1</v>
      </c>
      <c r="D50" s="54">
        <v>850</v>
      </c>
      <c r="E50" s="55">
        <f t="shared" si="3"/>
        <v>850</v>
      </c>
    </row>
    <row r="51" spans="1:5" x14ac:dyDescent="0.35">
      <c r="A51" s="17" t="s">
        <v>87</v>
      </c>
      <c r="B51" s="62" t="s">
        <v>325</v>
      </c>
      <c r="C51" s="52">
        <v>1</v>
      </c>
      <c r="D51" s="54">
        <v>57.68</v>
      </c>
      <c r="E51" s="55">
        <f t="shared" si="3"/>
        <v>57.68</v>
      </c>
    </row>
    <row r="52" spans="1:5" x14ac:dyDescent="0.35">
      <c r="A52" s="17" t="s">
        <v>185</v>
      </c>
      <c r="B52" s="62" t="s">
        <v>326</v>
      </c>
      <c r="C52" s="52"/>
      <c r="D52" s="54"/>
      <c r="E52" s="55"/>
    </row>
    <row r="53" spans="1:5" x14ac:dyDescent="0.35">
      <c r="A53" s="17" t="s">
        <v>327</v>
      </c>
      <c r="B53" s="62" t="s">
        <v>326</v>
      </c>
      <c r="C53" s="52"/>
      <c r="D53" s="54"/>
      <c r="E53" s="55"/>
    </row>
    <row r="54" spans="1:5" x14ac:dyDescent="0.35">
      <c r="A54" s="52"/>
      <c r="B54" s="61" t="s">
        <v>65</v>
      </c>
      <c r="C54" s="52"/>
      <c r="D54" s="54"/>
      <c r="E54" s="60">
        <f>SUM(E50:E51)</f>
        <v>907.68</v>
      </c>
    </row>
    <row r="55" spans="1:5" s="49" customFormat="1" x14ac:dyDescent="0.35">
      <c r="A55" s="120" t="s">
        <v>328</v>
      </c>
      <c r="B55" s="128"/>
      <c r="C55" s="183"/>
      <c r="D55" s="184"/>
      <c r="E55" s="183"/>
    </row>
    <row r="56" spans="1:5" s="65" customFormat="1" x14ac:dyDescent="0.35">
      <c r="A56" s="72" t="s">
        <v>329</v>
      </c>
      <c r="B56" s="73"/>
      <c r="C56" s="74"/>
      <c r="D56" s="75"/>
      <c r="E56" s="74"/>
    </row>
    <row r="57" spans="1:5" s="65" customFormat="1" x14ac:dyDescent="0.35">
      <c r="A57" s="72" t="s">
        <v>330</v>
      </c>
      <c r="B57" s="62" t="s">
        <v>331</v>
      </c>
      <c r="C57" s="74">
        <v>1</v>
      </c>
      <c r="D57" s="75">
        <v>6.95</v>
      </c>
      <c r="E57" s="55">
        <f t="shared" ref="E57:E63" si="4">SUM(C57*D57)</f>
        <v>6.95</v>
      </c>
    </row>
    <row r="58" spans="1:5" s="65" customFormat="1" x14ac:dyDescent="0.35">
      <c r="A58" s="72" t="s">
        <v>332</v>
      </c>
      <c r="B58" s="76" t="s">
        <v>333</v>
      </c>
      <c r="C58" s="74">
        <v>1</v>
      </c>
      <c r="D58" s="75">
        <v>6.95</v>
      </c>
      <c r="E58" s="55">
        <f t="shared" si="4"/>
        <v>6.95</v>
      </c>
    </row>
    <row r="59" spans="1:5" s="65" customFormat="1" x14ac:dyDescent="0.35">
      <c r="A59" s="72" t="s">
        <v>334</v>
      </c>
      <c r="B59" s="77" t="s">
        <v>335</v>
      </c>
      <c r="C59" s="74">
        <v>1</v>
      </c>
      <c r="D59" s="75">
        <v>6.95</v>
      </c>
      <c r="E59" s="55">
        <f t="shared" si="4"/>
        <v>6.95</v>
      </c>
    </row>
    <row r="60" spans="1:5" s="65" customFormat="1" x14ac:dyDescent="0.35">
      <c r="A60" s="72" t="s">
        <v>336</v>
      </c>
      <c r="B60" s="77" t="s">
        <v>337</v>
      </c>
      <c r="C60" s="74">
        <v>1</v>
      </c>
      <c r="D60" s="75">
        <v>9.9499999999999993</v>
      </c>
      <c r="E60" s="55">
        <f t="shared" si="4"/>
        <v>9.9499999999999993</v>
      </c>
    </row>
    <row r="61" spans="1:5" s="65" customFormat="1" x14ac:dyDescent="0.35">
      <c r="A61" s="72" t="s">
        <v>338</v>
      </c>
      <c r="B61" s="77" t="s">
        <v>339</v>
      </c>
      <c r="C61" s="74">
        <v>1</v>
      </c>
      <c r="D61" s="75">
        <v>24.95</v>
      </c>
      <c r="E61" s="55">
        <f t="shared" si="4"/>
        <v>24.95</v>
      </c>
    </row>
    <row r="62" spans="1:5" s="65" customFormat="1" x14ac:dyDescent="0.35">
      <c r="A62" s="72" t="s">
        <v>340</v>
      </c>
      <c r="B62" s="77" t="s">
        <v>341</v>
      </c>
      <c r="C62" s="74">
        <v>1</v>
      </c>
      <c r="D62" s="75">
        <v>42.95</v>
      </c>
      <c r="E62" s="55">
        <f t="shared" si="4"/>
        <v>42.95</v>
      </c>
    </row>
    <row r="63" spans="1:5" s="65" customFormat="1" x14ac:dyDescent="0.35">
      <c r="A63" s="72" t="s">
        <v>342</v>
      </c>
      <c r="B63" s="77" t="s">
        <v>343</v>
      </c>
      <c r="C63" s="74">
        <v>1</v>
      </c>
      <c r="D63" s="75">
        <v>15</v>
      </c>
      <c r="E63" s="55">
        <f t="shared" si="4"/>
        <v>15</v>
      </c>
    </row>
    <row r="64" spans="1:5" x14ac:dyDescent="0.35">
      <c r="B64" s="57"/>
    </row>
  </sheetData>
  <mergeCells count="2">
    <mergeCell ref="A3:E3"/>
    <mergeCell ref="A17:A18"/>
  </mergeCells>
  <hyperlinks>
    <hyperlink ref="B6" r:id="rId1" xr:uid="{4A507DC3-0F8D-4694-AC45-1E86E4B87E32}"/>
    <hyperlink ref="B7" r:id="rId2" xr:uid="{8FCEBE3A-61FB-430E-9F45-EA992D1F4786}"/>
    <hyperlink ref="B8" r:id="rId3" xr:uid="{066CA02E-E401-4FD5-84BF-E5DC2F22EC32}"/>
    <hyperlink ref="B9" r:id="rId4" xr:uid="{CEE11B4C-960F-4FC1-A95D-43DF01668FDE}"/>
    <hyperlink ref="B5" r:id="rId5" xr:uid="{8CB7893E-02B2-42F9-8ADE-888B854EDADD}"/>
    <hyperlink ref="B4" r:id="rId6" xr:uid="{335446FB-A90A-46FD-93B2-65C04784B064}"/>
    <hyperlink ref="B10" r:id="rId7" display="https://www.kmart.com.au/product/under-the-sea-beach-set-43278404/" xr:uid="{2A3C0C84-269E-408D-A43D-ADC5BAC93AF1}"/>
    <hyperlink ref="B12" r:id="rId8" xr:uid="{71F2F988-2C3B-4BD5-AB22-B8C5FB892546}"/>
    <hyperlink ref="B11" r:id="rId9" display="https://www.kmart.com.au/product/devon-helmet-small-black-43300310/" xr:uid="{8808BCF2-C605-4CCE-AC26-D3F76636CECB}"/>
    <hyperlink ref="B17" r:id="rId10" xr:uid="{34881296-C213-4E5A-8FD1-EA619DFD67CB}"/>
    <hyperlink ref="B16" r:id="rId11" xr:uid="{DA7F0F9F-25EA-4A11-979D-BD1D43B41E23}"/>
    <hyperlink ref="B15" r:id="rId12" xr:uid="{5F478A9D-A0D5-48C7-A1C0-7F3AA8252CED}"/>
    <hyperlink ref="B19" r:id="rId13" xr:uid="{836F413B-C580-494B-872D-44335490BF6E}"/>
    <hyperlink ref="B20" r:id="rId14" xr:uid="{1CB34D56-DA3C-4CD2-89B2-A9481A8A36EB}"/>
    <hyperlink ref="B18" r:id="rId15" xr:uid="{B510779E-1327-4101-A455-E3DAD178430E}"/>
    <hyperlink ref="B23" r:id="rId16" xr:uid="{51C98F47-BFD8-44E5-9D2B-5E8BFFC1F9BF}"/>
    <hyperlink ref="B24" r:id="rId17" xr:uid="{F56504E7-1EF7-48DB-9EF3-365084C7C05C}"/>
    <hyperlink ref="B32" r:id="rId18" xr:uid="{A03A07C8-1D64-4929-9FD0-4352C6FB07A2}"/>
    <hyperlink ref="B25" r:id="rId19" xr:uid="{3B30733B-4328-4BE1-A883-A404181C25D2}"/>
    <hyperlink ref="B33" r:id="rId20" xr:uid="{DFDEDE45-6F44-4B0B-A2B0-66C7AA1C306F}"/>
    <hyperlink ref="B26" r:id="rId21" xr:uid="{B3A8DE8E-E431-4259-8184-811FDAF6342E}"/>
    <hyperlink ref="B27" r:id="rId22" xr:uid="{73D043F8-08FB-4CF4-9D54-1F9032286EB1}"/>
    <hyperlink ref="B28" r:id="rId23" xr:uid="{49499DB6-E075-48E9-8369-5AF4ECB08DD4}"/>
    <hyperlink ref="B30" r:id="rId24" xr:uid="{0E75F296-8728-4F24-ADCF-B7F25721871A}"/>
    <hyperlink ref="B34" r:id="rId25" xr:uid="{35ADA3E3-7CED-4C1D-A560-608902FF3163}"/>
    <hyperlink ref="B35" r:id="rId26" xr:uid="{3E538781-07DF-43AA-9871-6ADF41826C71}"/>
    <hyperlink ref="B40" r:id="rId27" xr:uid="{21CB9DB8-B224-4DFD-8E73-F24999C6FBEB}"/>
    <hyperlink ref="B37" r:id="rId28" xr:uid="{B3A8A9A7-7E0A-40EA-8221-91215CC9FE55}"/>
    <hyperlink ref="B41" r:id="rId29" xr:uid="{6E5F5B8F-62F2-460B-871C-01C415ADA0BB}"/>
    <hyperlink ref="B42" r:id="rId30" xr:uid="{F4687B4B-DFE7-49FA-B1E3-559AC75A5C90}"/>
    <hyperlink ref="B43" r:id="rId31" xr:uid="{0986E319-4794-4C82-82B9-00ABEE3F7A6A}"/>
    <hyperlink ref="B44" r:id="rId32" xr:uid="{393DB752-3C72-4FC3-989D-23BAB217DE6B}"/>
    <hyperlink ref="B50" r:id="rId33" xr:uid="{67892D8D-3A63-47BF-96E0-9D94D784B630}"/>
    <hyperlink ref="B51" r:id="rId34" xr:uid="{097B4FDE-E15D-4893-95D7-A8957F01CC57}"/>
    <hyperlink ref="B60" r:id="rId35" xr:uid="{0F5A4FDC-E3FC-4CE2-AA7C-DFE38E97E852}"/>
    <hyperlink ref="B63" r:id="rId36" xr:uid="{C165313B-DD76-4381-A56A-C43457872714}"/>
    <hyperlink ref="B59" r:id="rId37" xr:uid="{56E1574F-499D-4344-8640-65B4CDD7359D}"/>
    <hyperlink ref="B57" r:id="rId38" xr:uid="{089ED05D-C179-4BDD-A7BA-B6C99D7F4D41}"/>
    <hyperlink ref="B58" r:id="rId39" xr:uid="{5D8D45F6-C175-4C6F-BB40-ADB5AB021B00}"/>
    <hyperlink ref="B61" r:id="rId40" xr:uid="{5C9C1852-4058-4541-8206-319F84173F21}"/>
    <hyperlink ref="B62" r:id="rId41" xr:uid="{DB9D9436-92E0-4B63-BF94-756AD25A1313}"/>
  </hyperlinks>
  <pageMargins left="0.7" right="0.7" top="0.75" bottom="0.75" header="0.3" footer="0.3"/>
  <pageSetup orientation="portrait" r:id="rId42"/>
  <legacyDrawing r:id="rId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E6B1582AA6094D875D957AC202CC24" ma:contentTypeVersion="31" ma:contentTypeDescription="Create a new document." ma:contentTypeScope="" ma:versionID="96156955b1f2b1787c26cc89bb29c845">
  <xsd:schema xmlns:xsd="http://www.w3.org/2001/XMLSchema" xmlns:xs="http://www.w3.org/2001/XMLSchema" xmlns:p="http://schemas.microsoft.com/office/2006/metadata/properties" xmlns:ns2="3c41a2a7-9d6a-48a7-add9-6a9495036c27" xmlns:ns3="772a8369-2533-4c46-b22a-30ac7b10bb90" targetNamespace="http://schemas.microsoft.com/office/2006/metadata/properties" ma:root="true" ma:fieldsID="422953b6de49cf1775014c2718566f00" ns2:_="" ns3:_="">
    <xsd:import namespace="3c41a2a7-9d6a-48a7-add9-6a9495036c27"/>
    <xsd:import namespace="772a8369-2533-4c46-b22a-30ac7b10bb9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LengthInSeconds" minOccurs="0"/>
                <xsd:element ref="ns2:MediaServiceDateTaken" minOccurs="0"/>
                <xsd:element ref="ns2:MediaServiceLocation" minOccurs="0"/>
                <xsd:element ref="ns2:MediaServiceObjectDetectorVersions" minOccurs="0"/>
                <xsd:element ref="ns2:Collaborationwith" minOccurs="0"/>
                <xsd:element ref="ns2:Comments" minOccurs="0"/>
                <xsd:element ref="ns2:_Flow_SignoffStatus" minOccurs="0"/>
                <xsd:element ref="ns2:Priv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41a2a7-9d6a-48a7-add9-6a9495036c2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2a39dd63-0107-412e-9f3b-6a83be5191c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Collaborationwith" ma:index="23" nillable="true" ma:displayName="Collaboration with" ma:description="This folder is managed by" ma:format="Dropdown" ma:list="UserInfo" ma:SharePointGroup="0" ma:internalName="Collaborationwith">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24" nillable="true" ma:displayName="Comments" ma:format="Dropdown" ma:internalName="Comments">
      <xsd:simpleType>
        <xsd:restriction base="dms:Note">
          <xsd:maxLength value="255"/>
        </xsd:restriction>
      </xsd:simpleType>
    </xsd:element>
    <xsd:element name="_Flow_SignoffStatus" ma:index="25" nillable="true" ma:displayName="Sign-off status" ma:internalName="Sign_x002d_off_x0020_status">
      <xsd:simpleType>
        <xsd:restriction base="dms:Text"/>
      </xsd:simpleType>
    </xsd:element>
    <xsd:element name="Private" ma:index="26" nillable="true" ma:displayName="Access" ma:format="Dropdown" ma:list="UserInfo" ma:SharePointGroup="0" ma:internalName="Privat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72a8369-2533-4c46-b22a-30ac7b10bb9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803d37b-cbd8-4381-b7dd-2126e9168d69}" ma:internalName="TaxCatchAll" ma:showField="CatchAllData" ma:web="772a8369-2533-4c46-b22a-30ac7b10bb9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72a8369-2533-4c46-b22a-30ac7b10bb90" xsi:nil="true"/>
    <lcf76f155ced4ddcb4097134ff3c332f xmlns="3c41a2a7-9d6a-48a7-add9-6a9495036c27">
      <Terms xmlns="http://schemas.microsoft.com/office/infopath/2007/PartnerControls"/>
    </lcf76f155ced4ddcb4097134ff3c332f>
    <Private xmlns="3c41a2a7-9d6a-48a7-add9-6a9495036c27">
      <UserInfo>
        <DisplayName/>
        <AccountId xsi:nil="true"/>
        <AccountType/>
      </UserInfo>
    </Private>
    <_Flow_SignoffStatus xmlns="3c41a2a7-9d6a-48a7-add9-6a9495036c27" xsi:nil="true"/>
    <Comments xmlns="3c41a2a7-9d6a-48a7-add9-6a9495036c27" xsi:nil="true"/>
    <Collaborationwith xmlns="3c41a2a7-9d6a-48a7-add9-6a9495036c27">
      <UserInfo>
        <DisplayName/>
        <AccountId xsi:nil="true"/>
        <AccountType/>
      </UserInfo>
    </Collaborationwith>
  </documentManagement>
</p:properties>
</file>

<file path=customXml/itemProps1.xml><?xml version="1.0" encoding="utf-8"?>
<ds:datastoreItem xmlns:ds="http://schemas.openxmlformats.org/officeDocument/2006/customXml" ds:itemID="{3F42846F-BBA2-4ED1-B940-49D5884D6EA5}">
  <ds:schemaRefs>
    <ds:schemaRef ds:uri="http://schemas.microsoft.com/sharepoint/v3/contenttype/forms"/>
  </ds:schemaRefs>
</ds:datastoreItem>
</file>

<file path=customXml/itemProps2.xml><?xml version="1.0" encoding="utf-8"?>
<ds:datastoreItem xmlns:ds="http://schemas.openxmlformats.org/officeDocument/2006/customXml" ds:itemID="{3C6862BF-E92B-4E04-B7F8-B247294DC0A1}"/>
</file>

<file path=customXml/itemProps3.xml><?xml version="1.0" encoding="utf-8"?>
<ds:datastoreItem xmlns:ds="http://schemas.openxmlformats.org/officeDocument/2006/customXml" ds:itemID="{58E5DAEF-A5C6-4362-BA61-5B125BD2B6BB}">
  <ds:schemaRefs>
    <ds:schemaRef ds:uri="http://schemas.microsoft.com/office/2006/documentManagement/types"/>
    <ds:schemaRef ds:uri="http://schemas.microsoft.com/office/2006/metadata/properties"/>
    <ds:schemaRef ds:uri="http://purl.org/dc/terms/"/>
    <ds:schemaRef ds:uri="http://purl.org/dc/dcmitype/"/>
    <ds:schemaRef ds:uri="http://purl.org/dc/elements/1.1/"/>
    <ds:schemaRef ds:uri="ee1c4ba4-7075-4672-a42a-5f8196fcd659"/>
    <ds:schemaRef ds:uri="http://www.w3.org/XML/1998/namespace"/>
    <ds:schemaRef ds:uri="http://schemas.microsoft.com/office/infopath/2007/PartnerControls"/>
    <ds:schemaRef ds:uri="http://schemas.openxmlformats.org/package/2006/metadata/core-properties"/>
    <ds:schemaRef ds:uri="81b5a344-98f8-4642-bee0-642f25b390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Equipment Requirements Prac</vt:lpstr>
      <vt:lpstr>Equipment Required Classroom</vt:lpstr>
      <vt:lpstr>Suggested Shopping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Jodie Walker</dc:creator>
  <cp:keywords/>
  <dc:description/>
  <cp:lastModifiedBy>Jodie Walker (She/Her)</cp:lastModifiedBy>
  <cp:revision/>
  <dcterms:created xsi:type="dcterms:W3CDTF">2022-09-19T23:18:03Z</dcterms:created>
  <dcterms:modified xsi:type="dcterms:W3CDTF">2024-07-18T01:13:38Z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0x01010028D23FB8E6EEFF42B89069AA26B3F429</vt:lpwstr>
  </property>
  <property fmtid="{D5CDD505-2E9C-101B-9397-08002B2CF9AE}" pid="3" name="MediaServiceImageTags">
    <vt:lpwstr/>
  </property>
</Properties>
</file>